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ransition Liability" sheetId="2" r:id="rId1"/>
  </sheets>
  <calcPr calcId="145621"/>
</workbook>
</file>

<file path=xl/calcChain.xml><?xml version="1.0" encoding="utf-8"?>
<calcChain xmlns="http://schemas.openxmlformats.org/spreadsheetml/2006/main">
  <c r="E96" i="2"/>
  <c r="E92"/>
  <c r="E88"/>
  <c r="E84"/>
  <c r="E78"/>
  <c r="E74"/>
  <c r="E75" s="1"/>
  <c r="F28"/>
  <c r="F31" s="1"/>
  <c r="B31"/>
  <c r="B32" s="1"/>
  <c r="B41"/>
  <c r="B21"/>
  <c r="F2"/>
  <c r="E99" l="1"/>
  <c r="E100" s="1"/>
  <c r="F34"/>
  <c r="F30"/>
  <c r="D31"/>
  <c r="F33"/>
  <c r="D34"/>
  <c r="D30"/>
  <c r="F32"/>
  <c r="D32"/>
  <c r="D29"/>
  <c r="D33"/>
  <c r="F29"/>
  <c r="F39"/>
  <c r="F17"/>
  <c r="F4"/>
  <c r="E2"/>
  <c r="B42"/>
  <c r="C79" s="1"/>
  <c r="B11"/>
  <c r="B7"/>
  <c r="D35" l="1"/>
  <c r="I35" s="1"/>
  <c r="F20"/>
  <c r="F18"/>
  <c r="F19"/>
  <c r="F23"/>
  <c r="F21"/>
  <c r="F22"/>
  <c r="D41"/>
  <c r="F44"/>
  <c r="F43"/>
  <c r="F41"/>
  <c r="F45"/>
  <c r="F42"/>
  <c r="F40"/>
  <c r="B22"/>
  <c r="D45"/>
  <c r="B17"/>
  <c r="D42"/>
  <c r="D40"/>
  <c r="D43"/>
  <c r="D44"/>
  <c r="D4"/>
  <c r="D11"/>
  <c r="D7"/>
  <c r="D14"/>
  <c r="D10"/>
  <c r="D6"/>
  <c r="D13"/>
  <c r="D9"/>
  <c r="D5"/>
  <c r="D12"/>
  <c r="D3"/>
  <c r="D8"/>
  <c r="F13"/>
  <c r="F9"/>
  <c r="F12"/>
  <c r="F8"/>
  <c r="F7"/>
  <c r="F3"/>
  <c r="F11"/>
  <c r="F14"/>
  <c r="F10"/>
  <c r="F6"/>
  <c r="F5"/>
  <c r="D19" l="1"/>
  <c r="D23"/>
  <c r="D20"/>
  <c r="D21"/>
  <c r="D22"/>
  <c r="D18"/>
  <c r="E3"/>
  <c r="G3" s="1"/>
  <c r="D15"/>
  <c r="I15" s="1"/>
  <c r="D46"/>
  <c r="I44" s="1"/>
  <c r="E17"/>
  <c r="E18" l="1"/>
  <c r="E19" s="1"/>
  <c r="E4"/>
  <c r="G4" s="1"/>
  <c r="D24"/>
  <c r="I24" s="1"/>
  <c r="E5" l="1"/>
  <c r="E6" s="1"/>
  <c r="E7" s="1"/>
  <c r="E8" s="1"/>
  <c r="E9" s="1"/>
  <c r="E10" s="1"/>
  <c r="E11" s="1"/>
  <c r="E12" s="1"/>
  <c r="E13" s="1"/>
  <c r="E14" s="1"/>
  <c r="G14" s="1"/>
  <c r="G6"/>
  <c r="G19"/>
  <c r="E20"/>
  <c r="G7" l="1"/>
  <c r="G8"/>
  <c r="G12"/>
  <c r="G11"/>
  <c r="G13"/>
  <c r="G9"/>
  <c r="G5"/>
  <c r="G10"/>
  <c r="G20"/>
  <c r="E21"/>
  <c r="G15" l="1"/>
  <c r="G21"/>
  <c r="E22"/>
  <c r="G22" l="1"/>
  <c r="E23"/>
  <c r="G23" l="1"/>
  <c r="G18" l="1"/>
  <c r="G24" s="1"/>
  <c r="B24" s="1"/>
  <c r="B27" s="1"/>
  <c r="B72" l="1"/>
  <c r="C73" s="1"/>
  <c r="B55"/>
  <c r="B60"/>
  <c r="C61" s="1"/>
  <c r="B64"/>
  <c r="C65" s="1"/>
  <c r="B68"/>
  <c r="C69" s="1"/>
  <c r="E27"/>
  <c r="E29" s="1"/>
  <c r="B74" l="1"/>
  <c r="C56"/>
  <c r="C74" s="1"/>
  <c r="E30"/>
  <c r="G29"/>
  <c r="G30" l="1"/>
  <c r="E31"/>
  <c r="G31" l="1"/>
  <c r="E32"/>
  <c r="G32" l="1"/>
  <c r="E33"/>
  <c r="G33" l="1"/>
  <c r="E34"/>
  <c r="G34" s="1"/>
  <c r="G35" l="1"/>
  <c r="B34" s="1"/>
  <c r="B37" l="1"/>
  <c r="E39" s="1"/>
  <c r="E40" s="1"/>
  <c r="E41" s="1"/>
  <c r="G40" l="1"/>
  <c r="G41"/>
  <c r="E42"/>
  <c r="G42" l="1"/>
  <c r="E43"/>
  <c r="G43" l="1"/>
  <c r="E44"/>
  <c r="E45" l="1"/>
  <c r="G45" s="1"/>
  <c r="G44"/>
  <c r="G46" l="1"/>
  <c r="B44" s="1"/>
  <c r="B88" l="1"/>
  <c r="C89" s="1"/>
  <c r="C88"/>
  <c r="B89" s="1"/>
  <c r="C96"/>
  <c r="B97" s="1"/>
  <c r="B84"/>
  <c r="C85" s="1"/>
  <c r="C92"/>
  <c r="B93" s="1"/>
  <c r="B96"/>
  <c r="C97" s="1"/>
  <c r="B92"/>
  <c r="C93" s="1"/>
  <c r="C84"/>
  <c r="B85" s="1"/>
  <c r="B78"/>
  <c r="C80" s="1"/>
  <c r="B47"/>
  <c r="B80" l="1"/>
  <c r="B98" s="1"/>
  <c r="C98" l="1"/>
</calcChain>
</file>

<file path=xl/comments1.xml><?xml version="1.0" encoding="utf-8"?>
<comments xmlns="http://schemas.openxmlformats.org/spreadsheetml/2006/main">
  <authors>
    <author>Matthew Apken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Matthew Apken:</t>
        </r>
        <r>
          <rPr>
            <sz val="9"/>
            <color indexed="81"/>
            <rFont val="Tahoma"/>
            <family val="2"/>
          </rPr>
          <t xml:space="preserve">
Rate is the same from July 1, 2013 to June 30, 2015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Matthew Apken:</t>
        </r>
        <r>
          <rPr>
            <sz val="9"/>
            <color indexed="81"/>
            <rFont val="Tahoma"/>
            <family val="2"/>
          </rPr>
          <t xml:space="preserve">
This is FY 2014 minus what was reported above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Matthew Apken:</t>
        </r>
        <r>
          <rPr>
            <sz val="9"/>
            <color indexed="81"/>
            <rFont val="Tahoma"/>
            <family val="2"/>
          </rPr>
          <t xml:space="preserve">
Interest only gets capitalized at the end of the Calendar year.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Matthew Apken:</t>
        </r>
        <r>
          <rPr>
            <sz val="9"/>
            <color indexed="81"/>
            <rFont val="Tahoma"/>
            <family val="2"/>
          </rPr>
          <t xml:space="preserve">
Rate is the same from July 1, 2013 to June 30, 2015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Matthew Apken:</t>
        </r>
        <r>
          <rPr>
            <sz val="9"/>
            <color indexed="81"/>
            <rFont val="Tahoma"/>
            <family val="2"/>
          </rPr>
          <t xml:space="preserve">
One half of the FY 2015 covered payroll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Matthew Apken:</t>
        </r>
        <r>
          <rPr>
            <sz val="9"/>
            <color indexed="81"/>
            <rFont val="Tahoma"/>
            <family val="2"/>
          </rPr>
          <t xml:space="preserve">
Use the same as the GASB Allocation</t>
        </r>
      </text>
    </comment>
  </commentList>
</comments>
</file>

<file path=xl/sharedStrings.xml><?xml version="1.0" encoding="utf-8"?>
<sst xmlns="http://schemas.openxmlformats.org/spreadsheetml/2006/main" count="84" uniqueCount="38">
  <si>
    <t>A. Transition Liability/(surplus) rate</t>
  </si>
  <si>
    <t>B. Actual Employer Payroll</t>
  </si>
  <si>
    <t>C. Payment to Transition Liability/(surplus)</t>
  </si>
  <si>
    <t>Transition Liability/(Surplus) as of December 31, 2012</t>
  </si>
  <si>
    <t>January 1, 2013 Through June 30, 2013</t>
  </si>
  <si>
    <t>July 1, 2013 through December 31, 2013</t>
  </si>
  <si>
    <t>Supplemental Payment to transition liability</t>
  </si>
  <si>
    <t>Interest</t>
  </si>
  <si>
    <t>Adjustment due to merged or spun-off employers</t>
  </si>
  <si>
    <t>Transition Liability(surplus) as of December 31, 2013</t>
  </si>
  <si>
    <t>Transition Liability(surplus) as of December 31, 2014</t>
  </si>
  <si>
    <t>January 1, 2015 Through June 30, 2015</t>
  </si>
  <si>
    <t>Transition Liability(surplus) as of June 30, 2015</t>
  </si>
  <si>
    <t>Interest Rate</t>
  </si>
  <si>
    <t>Ave Month Contri</t>
  </si>
  <si>
    <t>Liability Balance</t>
  </si>
  <si>
    <t>Interest During period</t>
  </si>
  <si>
    <t>rounding</t>
  </si>
  <si>
    <t>January 1, 2014 Through June 30, 2014</t>
  </si>
  <si>
    <t>Transition Liability(surplus) as of June 30, 2014</t>
  </si>
  <si>
    <t>July 1, 2014 through December 31, 2014</t>
  </si>
  <si>
    <t>AJE as of June 30, 2014</t>
  </si>
  <si>
    <t>Prior Period Adjustment</t>
  </si>
  <si>
    <t>AJE as of June 30, 2015</t>
  </si>
  <si>
    <t>PERS Expense</t>
  </si>
  <si>
    <t>Interest Expense</t>
  </si>
  <si>
    <t xml:space="preserve"> </t>
  </si>
  <si>
    <t>Governmental For F.S. Only</t>
  </si>
  <si>
    <t>Enterprise 1</t>
  </si>
  <si>
    <t>Enterprise 2</t>
  </si>
  <si>
    <t>Enterprise 3</t>
  </si>
  <si>
    <t>Enterprise 4</t>
  </si>
  <si>
    <t>Enterprise GAAP Adjustments</t>
  </si>
  <si>
    <t>Government Allocation %</t>
  </si>
  <si>
    <t>Debit</t>
  </si>
  <si>
    <t>Credit</t>
  </si>
  <si>
    <t xml:space="preserve">Pension Transition Liability </t>
  </si>
  <si>
    <t>Fund Balance (GAAP Adjustment)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</si>
</sst>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F72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2"/>
    </xf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43" fontId="0" fillId="2" borderId="0" xfId="0" applyNumberFormat="1" applyFill="1"/>
    <xf numFmtId="10" fontId="4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/>
    <xf numFmtId="0" fontId="4" fillId="0" borderId="0" xfId="0" applyFont="1"/>
    <xf numFmtId="43" fontId="0" fillId="0" borderId="1" xfId="0" applyNumberFormat="1" applyBorder="1"/>
    <xf numFmtId="164" fontId="0" fillId="0" borderId="1" xfId="0" applyNumberFormat="1" applyBorder="1"/>
    <xf numFmtId="41" fontId="0" fillId="0" borderId="0" xfId="0" applyNumberFormat="1"/>
    <xf numFmtId="0" fontId="5" fillId="0" borderId="0" xfId="0" applyFont="1"/>
    <xf numFmtId="9" fontId="0" fillId="0" borderId="0" xfId="0" applyNumberFormat="1"/>
    <xf numFmtId="41" fontId="0" fillId="2" borderId="0" xfId="0" applyNumberFormat="1" applyFill="1"/>
    <xf numFmtId="41" fontId="0" fillId="0" borderId="1" xfId="0" applyNumberFormat="1" applyBorder="1"/>
    <xf numFmtId="9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55F7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>
      <selection activeCell="F90" sqref="F90"/>
    </sheetView>
  </sheetViews>
  <sheetFormatPr defaultRowHeight="15"/>
  <cols>
    <col min="1" max="1" width="51.140625" bestFit="1" customWidth="1"/>
    <col min="2" max="3" width="11.5703125" bestFit="1" customWidth="1"/>
    <col min="4" max="4" width="16.7109375" bestFit="1" customWidth="1"/>
    <col min="5" max="5" width="15.140625" customWidth="1"/>
    <col min="6" max="6" width="13.5703125" customWidth="1"/>
    <col min="7" max="7" width="20.85546875" bestFit="1" customWidth="1"/>
    <col min="9" max="9" width="14.5703125" customWidth="1"/>
  </cols>
  <sheetData>
    <row r="1" spans="1:9">
      <c r="D1" t="s">
        <v>14</v>
      </c>
      <c r="E1" t="s">
        <v>15</v>
      </c>
      <c r="F1" t="s">
        <v>13</v>
      </c>
      <c r="G1" t="s">
        <v>16</v>
      </c>
    </row>
    <row r="2" spans="1:9">
      <c r="A2" t="s">
        <v>3</v>
      </c>
      <c r="B2" s="7">
        <v>553449</v>
      </c>
      <c r="E2" s="4">
        <f>B2</f>
        <v>553449</v>
      </c>
      <c r="F2" s="9">
        <f>0.075</f>
        <v>7.4999999999999997E-2</v>
      </c>
    </row>
    <row r="3" spans="1:9">
      <c r="D3">
        <f>($B$7+$B$11)/12</f>
        <v>3219</v>
      </c>
      <c r="E3" s="4">
        <f>E2-D3</f>
        <v>550230</v>
      </c>
      <c r="F3">
        <f>$F$2/12</f>
        <v>6.2499999999999995E-3</v>
      </c>
      <c r="G3" s="3">
        <f>E3*F3</f>
        <v>3438.9374999999995</v>
      </c>
    </row>
    <row r="4" spans="1:9">
      <c r="A4" t="s">
        <v>4</v>
      </c>
      <c r="D4">
        <f t="shared" ref="D4:D14" si="0">($B$7+$B$11)/12</f>
        <v>3219</v>
      </c>
      <c r="E4" s="4">
        <f t="shared" ref="E4:E14" si="1">E3-D4</f>
        <v>547011</v>
      </c>
      <c r="F4">
        <f t="shared" ref="F4:F14" si="2">$F$2/12</f>
        <v>6.2499999999999995E-3</v>
      </c>
      <c r="G4" s="3">
        <f t="shared" ref="G4:G14" si="3">E4*F4</f>
        <v>3418.8187499999999</v>
      </c>
    </row>
    <row r="5" spans="1:9">
      <c r="A5" s="1" t="s">
        <v>0</v>
      </c>
      <c r="B5" s="6">
        <v>6.1199999999999997E-2</v>
      </c>
      <c r="D5">
        <f t="shared" si="0"/>
        <v>3219</v>
      </c>
      <c r="E5" s="4">
        <f t="shared" si="1"/>
        <v>543792</v>
      </c>
      <c r="F5">
        <f t="shared" si="2"/>
        <v>6.2499999999999995E-3</v>
      </c>
      <c r="G5" s="3">
        <f t="shared" si="3"/>
        <v>3398.7</v>
      </c>
    </row>
    <row r="6" spans="1:9">
      <c r="A6" s="1" t="s">
        <v>1</v>
      </c>
      <c r="B6" s="7">
        <v>338818</v>
      </c>
      <c r="D6">
        <f t="shared" si="0"/>
        <v>3219</v>
      </c>
      <c r="E6" s="4">
        <f t="shared" si="1"/>
        <v>540573</v>
      </c>
      <c r="F6">
        <f t="shared" si="2"/>
        <v>6.2499999999999995E-3</v>
      </c>
      <c r="G6" s="3">
        <f t="shared" si="3"/>
        <v>3378.5812499999997</v>
      </c>
    </row>
    <row r="7" spans="1:9">
      <c r="A7" s="1" t="s">
        <v>2</v>
      </c>
      <c r="B7" s="2">
        <f>ROUND(B6*B5,0)</f>
        <v>20736</v>
      </c>
      <c r="D7">
        <f t="shared" si="0"/>
        <v>3219</v>
      </c>
      <c r="E7" s="4">
        <f t="shared" si="1"/>
        <v>537354</v>
      </c>
      <c r="F7">
        <f t="shared" si="2"/>
        <v>6.2499999999999995E-3</v>
      </c>
      <c r="G7" s="3">
        <f t="shared" si="3"/>
        <v>3358.4624999999996</v>
      </c>
    </row>
    <row r="8" spans="1:9">
      <c r="A8" t="s">
        <v>5</v>
      </c>
      <c r="D8">
        <f t="shared" si="0"/>
        <v>3219</v>
      </c>
      <c r="E8" s="4">
        <f t="shared" si="1"/>
        <v>534135</v>
      </c>
      <c r="F8">
        <f t="shared" si="2"/>
        <v>6.2499999999999995E-3</v>
      </c>
      <c r="G8" s="3">
        <f t="shared" si="3"/>
        <v>3338.3437499999995</v>
      </c>
    </row>
    <row r="9" spans="1:9">
      <c r="A9" s="1" t="s">
        <v>0</v>
      </c>
      <c r="B9" s="6">
        <v>6.7199999999999996E-2</v>
      </c>
      <c r="D9">
        <f t="shared" si="0"/>
        <v>3219</v>
      </c>
      <c r="E9" s="4">
        <f t="shared" si="1"/>
        <v>530916</v>
      </c>
      <c r="F9">
        <f t="shared" si="2"/>
        <v>6.2499999999999995E-3</v>
      </c>
      <c r="G9" s="3">
        <f t="shared" si="3"/>
        <v>3318.2249999999999</v>
      </c>
    </row>
    <row r="10" spans="1:9">
      <c r="A10" s="1" t="s">
        <v>1</v>
      </c>
      <c r="B10" s="7">
        <v>266249</v>
      </c>
      <c r="D10">
        <f t="shared" si="0"/>
        <v>3219</v>
      </c>
      <c r="E10" s="4">
        <f t="shared" si="1"/>
        <v>527697</v>
      </c>
      <c r="F10">
        <f t="shared" si="2"/>
        <v>6.2499999999999995E-3</v>
      </c>
      <c r="G10" s="3">
        <f t="shared" si="3"/>
        <v>3298.1062499999998</v>
      </c>
    </row>
    <row r="11" spans="1:9">
      <c r="A11" s="1" t="s">
        <v>2</v>
      </c>
      <c r="B11" s="2">
        <f>ROUND(B10*B9,0)</f>
        <v>17892</v>
      </c>
      <c r="D11">
        <f t="shared" si="0"/>
        <v>3219</v>
      </c>
      <c r="E11" s="4">
        <f t="shared" si="1"/>
        <v>524478</v>
      </c>
      <c r="F11">
        <f t="shared" si="2"/>
        <v>6.2499999999999995E-3</v>
      </c>
      <c r="G11" s="3">
        <f t="shared" si="3"/>
        <v>3277.9874999999997</v>
      </c>
    </row>
    <row r="12" spans="1:9">
      <c r="A12" t="s">
        <v>6</v>
      </c>
      <c r="B12">
        <v>0</v>
      </c>
      <c r="D12">
        <f t="shared" si="0"/>
        <v>3219</v>
      </c>
      <c r="E12" s="4">
        <f t="shared" si="1"/>
        <v>521259</v>
      </c>
      <c r="F12">
        <f t="shared" si="2"/>
        <v>6.2499999999999995E-3</v>
      </c>
      <c r="G12" s="3">
        <f t="shared" si="3"/>
        <v>3257.8687499999996</v>
      </c>
    </row>
    <row r="13" spans="1:9">
      <c r="A13" t="s">
        <v>7</v>
      </c>
      <c r="B13" s="8">
        <v>39899</v>
      </c>
      <c r="D13">
        <f t="shared" si="0"/>
        <v>3219</v>
      </c>
      <c r="E13" s="4">
        <f t="shared" si="1"/>
        <v>518040</v>
      </c>
      <c r="F13">
        <f t="shared" si="2"/>
        <v>6.2499999999999995E-3</v>
      </c>
      <c r="G13" s="3">
        <f t="shared" si="3"/>
        <v>3237.7499999999995</v>
      </c>
    </row>
    <row r="14" spans="1:9">
      <c r="A14" t="s">
        <v>8</v>
      </c>
      <c r="D14">
        <f t="shared" si="0"/>
        <v>3219</v>
      </c>
      <c r="E14" s="4">
        <f t="shared" si="1"/>
        <v>514821</v>
      </c>
      <c r="F14">
        <f t="shared" si="2"/>
        <v>6.2499999999999995E-3</v>
      </c>
      <c r="G14" s="3">
        <f t="shared" si="3"/>
        <v>3217.6312499999999</v>
      </c>
    </row>
    <row r="15" spans="1:9">
      <c r="D15" s="10">
        <f>SUM(D3:D14)</f>
        <v>38628</v>
      </c>
      <c r="G15" s="10">
        <f>SUM(G3:G14)</f>
        <v>39939.412499999999</v>
      </c>
      <c r="I15" s="5">
        <f>B7+B11-D15</f>
        <v>0</v>
      </c>
    </row>
    <row r="16" spans="1:9">
      <c r="G16" s="3"/>
    </row>
    <row r="17" spans="1:10">
      <c r="A17" t="s">
        <v>9</v>
      </c>
      <c r="B17" s="4">
        <f>B2-B7-B11+B13</f>
        <v>554720</v>
      </c>
      <c r="E17" s="4">
        <f>B17</f>
        <v>554720</v>
      </c>
      <c r="F17" s="9">
        <f>0.075</f>
        <v>7.4999999999999997E-2</v>
      </c>
    </row>
    <row r="18" spans="1:10">
      <c r="D18" s="4">
        <f>ROUND($B$22/6,0)</f>
        <v>4243</v>
      </c>
      <c r="E18" s="4">
        <f>E17-D18</f>
        <v>550477</v>
      </c>
      <c r="F18">
        <f>$F$17/12</f>
        <v>6.2499999999999995E-3</v>
      </c>
      <c r="G18" s="3">
        <f>E18*F18</f>
        <v>3440.4812499999998</v>
      </c>
    </row>
    <row r="19" spans="1:10">
      <c r="A19" t="s">
        <v>18</v>
      </c>
      <c r="D19" s="4">
        <f t="shared" ref="D19:D23" si="4">ROUND($B$22/6,0)</f>
        <v>4243</v>
      </c>
      <c r="E19" s="4">
        <f t="shared" ref="E19:E34" si="5">E18-D19</f>
        <v>546234</v>
      </c>
      <c r="F19">
        <f t="shared" ref="F19:F23" si="6">$F$17/12</f>
        <v>6.2499999999999995E-3</v>
      </c>
      <c r="G19" s="3">
        <f t="shared" ref="G19:G34" si="7">E19*F19</f>
        <v>3413.9624999999996</v>
      </c>
    </row>
    <row r="20" spans="1:10">
      <c r="A20" s="1" t="s">
        <v>0</v>
      </c>
      <c r="B20" s="6">
        <v>6.7199999999999996E-2</v>
      </c>
      <c r="D20" s="4">
        <f t="shared" si="4"/>
        <v>4243</v>
      </c>
      <c r="E20" s="4">
        <f t="shared" si="5"/>
        <v>541991</v>
      </c>
      <c r="F20">
        <f t="shared" si="6"/>
        <v>6.2499999999999995E-3</v>
      </c>
      <c r="G20" s="3">
        <f t="shared" si="7"/>
        <v>3387.4437499999999</v>
      </c>
    </row>
    <row r="21" spans="1:10">
      <c r="A21" s="1" t="s">
        <v>1</v>
      </c>
      <c r="B21" s="7">
        <f>645057-B10</f>
        <v>378808</v>
      </c>
      <c r="D21" s="4">
        <f t="shared" si="4"/>
        <v>4243</v>
      </c>
      <c r="E21" s="4">
        <f t="shared" si="5"/>
        <v>537748</v>
      </c>
      <c r="F21">
        <f t="shared" si="6"/>
        <v>6.2499999999999995E-3</v>
      </c>
      <c r="G21" s="3">
        <f t="shared" si="7"/>
        <v>3360.9249999999997</v>
      </c>
    </row>
    <row r="22" spans="1:10">
      <c r="A22" s="1" t="s">
        <v>2</v>
      </c>
      <c r="B22" s="2">
        <f>ROUND(B21*B20,0)</f>
        <v>25456</v>
      </c>
      <c r="D22" s="4">
        <f t="shared" si="4"/>
        <v>4243</v>
      </c>
      <c r="E22" s="4">
        <f t="shared" si="5"/>
        <v>533505</v>
      </c>
      <c r="F22">
        <f t="shared" si="6"/>
        <v>6.2499999999999995E-3</v>
      </c>
      <c r="G22" s="3">
        <f t="shared" si="7"/>
        <v>3334.4062499999995</v>
      </c>
    </row>
    <row r="23" spans="1:10">
      <c r="A23" t="s">
        <v>6</v>
      </c>
      <c r="D23" s="4">
        <f t="shared" si="4"/>
        <v>4243</v>
      </c>
      <c r="E23" s="4">
        <f t="shared" si="5"/>
        <v>529262</v>
      </c>
      <c r="F23">
        <f t="shared" si="6"/>
        <v>6.2499999999999995E-3</v>
      </c>
      <c r="G23" s="3">
        <f t="shared" si="7"/>
        <v>3307.8874999999998</v>
      </c>
    </row>
    <row r="24" spans="1:10">
      <c r="A24" t="s">
        <v>7</v>
      </c>
      <c r="B24" s="4">
        <f>G24</f>
        <v>20245.106249999997</v>
      </c>
      <c r="D24" s="11">
        <f>SUM(D18:D23)</f>
        <v>25458</v>
      </c>
      <c r="E24" s="4"/>
      <c r="G24" s="10">
        <f>SUM(G18:G23)</f>
        <v>20245.106249999997</v>
      </c>
      <c r="I24" s="5">
        <f>B22-D24</f>
        <v>-2</v>
      </c>
      <c r="J24" t="s">
        <v>17</v>
      </c>
    </row>
    <row r="25" spans="1:10">
      <c r="A25" t="s">
        <v>8</v>
      </c>
      <c r="D25" s="4"/>
      <c r="E25" s="4"/>
      <c r="G25" s="3"/>
    </row>
    <row r="27" spans="1:10">
      <c r="A27" t="s">
        <v>19</v>
      </c>
      <c r="B27" s="4">
        <f>B17-B22+B24</f>
        <v>549509.10624999995</v>
      </c>
      <c r="E27" s="4">
        <f>B27-B24</f>
        <v>529264</v>
      </c>
    </row>
    <row r="28" spans="1:10">
      <c r="F28" s="9">
        <f>0.075</f>
        <v>7.4999999999999997E-2</v>
      </c>
    </row>
    <row r="29" spans="1:10">
      <c r="A29" t="s">
        <v>20</v>
      </c>
      <c r="D29" s="4">
        <f>ROUND($B$32/6,0)</f>
        <v>3081</v>
      </c>
      <c r="E29" s="4">
        <f>E27-D29</f>
        <v>526183</v>
      </c>
      <c r="F29">
        <f>$F$28/12</f>
        <v>6.2499999999999995E-3</v>
      </c>
      <c r="G29" s="3">
        <f>E29*F29</f>
        <v>3288.6437499999997</v>
      </c>
    </row>
    <row r="30" spans="1:10">
      <c r="A30" s="1" t="s">
        <v>0</v>
      </c>
      <c r="B30" s="6">
        <v>6.7199999999999996E-2</v>
      </c>
      <c r="D30" s="4">
        <f t="shared" ref="D30:D34" si="8">ROUND($B$32/6,0)</f>
        <v>3081</v>
      </c>
      <c r="E30" s="4">
        <f>E29-D30</f>
        <v>523102</v>
      </c>
      <c r="F30">
        <f t="shared" ref="F30:F34" si="9">$F$28/12</f>
        <v>6.2499999999999995E-3</v>
      </c>
      <c r="G30" s="3">
        <f>E30*F30</f>
        <v>3269.3874999999998</v>
      </c>
    </row>
    <row r="31" spans="1:10">
      <c r="A31" s="1" t="s">
        <v>1</v>
      </c>
      <c r="B31" s="8">
        <f>550106/2</f>
        <v>275053</v>
      </c>
      <c r="D31" s="4">
        <f t="shared" si="8"/>
        <v>3081</v>
      </c>
      <c r="E31" s="4">
        <f>E30-D31</f>
        <v>520021</v>
      </c>
      <c r="F31">
        <f t="shared" si="9"/>
        <v>6.2499999999999995E-3</v>
      </c>
      <c r="G31" s="3">
        <f>E31*F31</f>
        <v>3250.1312499999999</v>
      </c>
    </row>
    <row r="32" spans="1:10">
      <c r="A32" s="1" t="s">
        <v>2</v>
      </c>
      <c r="B32" s="2">
        <f>ROUND(B31*B30,0)</f>
        <v>18484</v>
      </c>
      <c r="D32" s="4">
        <f t="shared" si="8"/>
        <v>3081</v>
      </c>
      <c r="E32" s="4">
        <f>E31-D32</f>
        <v>516940</v>
      </c>
      <c r="F32">
        <f t="shared" si="9"/>
        <v>6.2499999999999995E-3</v>
      </c>
      <c r="G32" s="3">
        <f t="shared" si="7"/>
        <v>3230.8749999999995</v>
      </c>
    </row>
    <row r="33" spans="1:10">
      <c r="A33" t="s">
        <v>6</v>
      </c>
      <c r="D33" s="4">
        <f t="shared" si="8"/>
        <v>3081</v>
      </c>
      <c r="E33" s="4">
        <f t="shared" si="5"/>
        <v>513859</v>
      </c>
      <c r="F33">
        <f t="shared" si="9"/>
        <v>6.2499999999999995E-3</v>
      </c>
      <c r="G33" s="3">
        <f t="shared" si="7"/>
        <v>3211.6187499999996</v>
      </c>
    </row>
    <row r="34" spans="1:10">
      <c r="A34" t="s">
        <v>7</v>
      </c>
      <c r="B34" s="4">
        <f>ROUND(G35,0)</f>
        <v>19443</v>
      </c>
      <c r="D34" s="4">
        <f t="shared" si="8"/>
        <v>3081</v>
      </c>
      <c r="E34" s="4">
        <f t="shared" si="5"/>
        <v>510778</v>
      </c>
      <c r="F34">
        <f t="shared" si="9"/>
        <v>6.2499999999999995E-3</v>
      </c>
      <c r="G34" s="3">
        <f t="shared" si="7"/>
        <v>3192.3624999999997</v>
      </c>
    </row>
    <row r="35" spans="1:10">
      <c r="A35" t="s">
        <v>8</v>
      </c>
      <c r="D35" s="10">
        <f>SUM(D29:D34)</f>
        <v>18486</v>
      </c>
      <c r="G35" s="10">
        <f>SUM(G29:G34)</f>
        <v>19443.018749999999</v>
      </c>
      <c r="I35" s="5">
        <f>B32-D35</f>
        <v>-2</v>
      </c>
      <c r="J35" t="s">
        <v>17</v>
      </c>
    </row>
    <row r="37" spans="1:10">
      <c r="A37" t="s">
        <v>10</v>
      </c>
      <c r="B37" s="4">
        <f>B27-B32+B34</f>
        <v>550468.10624999995</v>
      </c>
    </row>
    <row r="39" spans="1:10">
      <c r="A39" t="s">
        <v>11</v>
      </c>
      <c r="E39" s="4">
        <f>B37</f>
        <v>550468.10624999995</v>
      </c>
      <c r="F39" s="9">
        <f>0.075</f>
        <v>7.4999999999999997E-2</v>
      </c>
    </row>
    <row r="40" spans="1:10">
      <c r="A40" s="1" t="s">
        <v>0</v>
      </c>
      <c r="B40" s="6">
        <v>6.7199999999999996E-2</v>
      </c>
      <c r="D40" s="4">
        <f>ROUND($B$42/6,0)</f>
        <v>3081</v>
      </c>
      <c r="E40" s="4">
        <f>E39-D40</f>
        <v>547387.10624999995</v>
      </c>
      <c r="F40">
        <f>$F$39/12</f>
        <v>6.2499999999999995E-3</v>
      </c>
      <c r="G40" s="3">
        <f>E40*F40</f>
        <v>3421.1694140624995</v>
      </c>
    </row>
    <row r="41" spans="1:10">
      <c r="A41" s="1" t="s">
        <v>1</v>
      </c>
      <c r="B41" s="8">
        <f>550106/2</f>
        <v>275053</v>
      </c>
      <c r="D41" s="4">
        <f t="shared" ref="D41:D45" si="10">ROUND($B$42/6,0)</f>
        <v>3081</v>
      </c>
      <c r="E41" s="4">
        <f t="shared" ref="E41:E45" si="11">E40-D41</f>
        <v>544306.10624999995</v>
      </c>
      <c r="F41">
        <f t="shared" ref="F41:F45" si="12">$F$39/12</f>
        <v>6.2499999999999995E-3</v>
      </c>
      <c r="G41" s="3">
        <f t="shared" ref="G41:G45" si="13">E41*F41</f>
        <v>3401.9131640624996</v>
      </c>
    </row>
    <row r="42" spans="1:10">
      <c r="A42" s="1" t="s">
        <v>2</v>
      </c>
      <c r="B42" s="2">
        <f>ROUND(B41*B40,0)</f>
        <v>18484</v>
      </c>
      <c r="D42" s="4">
        <f t="shared" si="10"/>
        <v>3081</v>
      </c>
      <c r="E42" s="4">
        <f t="shared" si="11"/>
        <v>541225.10624999995</v>
      </c>
      <c r="F42">
        <f t="shared" si="12"/>
        <v>6.2499999999999995E-3</v>
      </c>
      <c r="G42" s="3">
        <f t="shared" si="13"/>
        <v>3382.6569140624993</v>
      </c>
    </row>
    <row r="43" spans="1:10">
      <c r="A43" t="s">
        <v>6</v>
      </c>
      <c r="D43" s="4">
        <f t="shared" si="10"/>
        <v>3081</v>
      </c>
      <c r="E43" s="4">
        <f t="shared" si="11"/>
        <v>538144.10624999995</v>
      </c>
      <c r="F43">
        <f t="shared" si="12"/>
        <v>6.2499999999999995E-3</v>
      </c>
      <c r="G43" s="3">
        <f t="shared" si="13"/>
        <v>3363.4006640624993</v>
      </c>
    </row>
    <row r="44" spans="1:10">
      <c r="A44" t="s">
        <v>7</v>
      </c>
      <c r="B44" s="4">
        <f>ROUND(G46,0)</f>
        <v>20238</v>
      </c>
      <c r="D44" s="4">
        <f t="shared" si="10"/>
        <v>3081</v>
      </c>
      <c r="E44" s="4">
        <f t="shared" si="11"/>
        <v>535063.10624999995</v>
      </c>
      <c r="F44">
        <f t="shared" si="12"/>
        <v>6.2499999999999995E-3</v>
      </c>
      <c r="G44" s="3">
        <f t="shared" si="13"/>
        <v>3344.1444140624994</v>
      </c>
      <c r="I44" s="5">
        <f>B42-D46</f>
        <v>-2</v>
      </c>
      <c r="J44" t="s">
        <v>17</v>
      </c>
    </row>
    <row r="45" spans="1:10">
      <c r="A45" t="s">
        <v>8</v>
      </c>
      <c r="D45" s="4">
        <f t="shared" si="10"/>
        <v>3081</v>
      </c>
      <c r="E45" s="4">
        <f t="shared" si="11"/>
        <v>531982.10624999995</v>
      </c>
      <c r="F45">
        <f t="shared" si="12"/>
        <v>6.2499999999999995E-3</v>
      </c>
      <c r="G45" s="3">
        <f t="shared" si="13"/>
        <v>3324.8881640624995</v>
      </c>
    </row>
    <row r="46" spans="1:10">
      <c r="D46" s="10">
        <f>SUM(D40:D45)</f>
        <v>18486</v>
      </c>
      <c r="G46" s="10">
        <f>SUM(G40:G45)</f>
        <v>20238.172734374999</v>
      </c>
    </row>
    <row r="47" spans="1:10">
      <c r="A47" t="s">
        <v>12</v>
      </c>
      <c r="B47" s="4">
        <f>B37-B42+B44</f>
        <v>552222.10624999995</v>
      </c>
    </row>
    <row r="53" spans="1:5">
      <c r="A53" s="13" t="s">
        <v>21</v>
      </c>
      <c r="B53" t="s">
        <v>34</v>
      </c>
      <c r="C53" t="s">
        <v>35</v>
      </c>
    </row>
    <row r="54" spans="1:5">
      <c r="A54" s="13" t="s">
        <v>27</v>
      </c>
      <c r="E54" t="s">
        <v>33</v>
      </c>
    </row>
    <row r="55" spans="1:5">
      <c r="A55" t="s">
        <v>22</v>
      </c>
      <c r="B55" s="2">
        <f>ROUND($B$27*E55,0)</f>
        <v>384656</v>
      </c>
      <c r="C55" s="12">
        <v>0</v>
      </c>
      <c r="E55" s="17">
        <v>0.7</v>
      </c>
    </row>
    <row r="56" spans="1:5">
      <c r="A56" t="s">
        <v>36</v>
      </c>
      <c r="B56" s="12">
        <v>0</v>
      </c>
      <c r="C56" s="2">
        <f>B55</f>
        <v>384656</v>
      </c>
    </row>
    <row r="57" spans="1:5">
      <c r="B57" s="12"/>
      <c r="C57" s="2"/>
    </row>
    <row r="58" spans="1:5">
      <c r="A58" s="13" t="s">
        <v>32</v>
      </c>
      <c r="B58" s="12"/>
      <c r="C58" s="2"/>
    </row>
    <row r="59" spans="1:5">
      <c r="A59" t="s">
        <v>28</v>
      </c>
      <c r="B59" s="12"/>
      <c r="C59" s="2"/>
    </row>
    <row r="60" spans="1:5">
      <c r="A60" t="s">
        <v>22</v>
      </c>
      <c r="B60" s="2">
        <f>ROUND($B$27*E60,0)</f>
        <v>54951</v>
      </c>
      <c r="C60" s="12">
        <v>0</v>
      </c>
      <c r="E60" s="17">
        <v>0.1</v>
      </c>
    </row>
    <row r="61" spans="1:5">
      <c r="A61" t="s">
        <v>36</v>
      </c>
      <c r="B61" s="12">
        <v>0</v>
      </c>
      <c r="C61" s="2">
        <f>B60</f>
        <v>54951</v>
      </c>
    </row>
    <row r="62" spans="1:5">
      <c r="B62" s="12"/>
      <c r="C62" s="2"/>
    </row>
    <row r="63" spans="1:5">
      <c r="A63" t="s">
        <v>29</v>
      </c>
      <c r="B63" s="12"/>
      <c r="C63" s="2"/>
    </row>
    <row r="64" spans="1:5">
      <c r="A64" t="s">
        <v>22</v>
      </c>
      <c r="B64" s="2">
        <f>ROUND($B$27*E64,0)</f>
        <v>54951</v>
      </c>
      <c r="C64" s="12">
        <v>0</v>
      </c>
      <c r="E64" s="17">
        <v>0.1</v>
      </c>
    </row>
    <row r="65" spans="1:5">
      <c r="A65" t="s">
        <v>36</v>
      </c>
      <c r="B65" s="12">
        <v>0</v>
      </c>
      <c r="C65" s="2">
        <f>B64</f>
        <v>54951</v>
      </c>
    </row>
    <row r="66" spans="1:5">
      <c r="B66" s="12"/>
      <c r="C66" s="2"/>
    </row>
    <row r="67" spans="1:5">
      <c r="A67" t="s">
        <v>30</v>
      </c>
      <c r="B67" s="12"/>
      <c r="C67" s="2"/>
    </row>
    <row r="68" spans="1:5">
      <c r="A68" t="s">
        <v>22</v>
      </c>
      <c r="B68" s="2">
        <f>ROUND($B$27*E68,0)</f>
        <v>27475</v>
      </c>
      <c r="C68" s="12">
        <v>0</v>
      </c>
      <c r="E68" s="17">
        <v>0.05</v>
      </c>
    </row>
    <row r="69" spans="1:5">
      <c r="A69" t="s">
        <v>36</v>
      </c>
      <c r="B69" s="12">
        <v>0</v>
      </c>
      <c r="C69" s="2">
        <f>B68</f>
        <v>27475</v>
      </c>
    </row>
    <row r="70" spans="1:5">
      <c r="B70" s="12"/>
      <c r="C70" s="2"/>
    </row>
    <row r="71" spans="1:5">
      <c r="A71" t="s">
        <v>31</v>
      </c>
    </row>
    <row r="72" spans="1:5">
      <c r="A72" t="s">
        <v>22</v>
      </c>
      <c r="B72" s="2">
        <f>ROUND($B$27*E72,0)</f>
        <v>27475</v>
      </c>
      <c r="C72" s="12">
        <v>0</v>
      </c>
      <c r="E72" s="17">
        <v>0.05</v>
      </c>
    </row>
    <row r="73" spans="1:5">
      <c r="A73" t="s">
        <v>36</v>
      </c>
      <c r="B73" s="12">
        <v>0</v>
      </c>
      <c r="C73" s="2">
        <f>B72</f>
        <v>27475</v>
      </c>
    </row>
    <row r="74" spans="1:5">
      <c r="B74" s="11">
        <f>SUM(B55:B73)</f>
        <v>549508</v>
      </c>
      <c r="C74" s="11">
        <f>SUM(C55:C73)</f>
        <v>549508</v>
      </c>
      <c r="E74" s="14">
        <f>SUM(E55:E72)</f>
        <v>1</v>
      </c>
    </row>
    <row r="75" spans="1:5">
      <c r="E75" s="15">
        <f>E74-1</f>
        <v>0</v>
      </c>
    </row>
    <row r="76" spans="1:5">
      <c r="A76" s="13" t="s">
        <v>23</v>
      </c>
    </row>
    <row r="77" spans="1:5">
      <c r="A77" s="13" t="s">
        <v>27</v>
      </c>
      <c r="E77" t="s">
        <v>33</v>
      </c>
    </row>
    <row r="78" spans="1:5">
      <c r="A78" t="s">
        <v>25</v>
      </c>
      <c r="B78" s="12">
        <f>($B$34+$B$44)*E78</f>
        <v>27776.699999999997</v>
      </c>
      <c r="C78" s="12">
        <v>0</v>
      </c>
      <c r="E78" s="14">
        <f>E55</f>
        <v>0.7</v>
      </c>
    </row>
    <row r="79" spans="1:5">
      <c r="A79" t="s">
        <v>24</v>
      </c>
      <c r="B79" s="12">
        <v>0</v>
      </c>
      <c r="C79" s="12">
        <f>($B$32+$B$42)*E78</f>
        <v>25877.599999999999</v>
      </c>
      <c r="D79" t="s">
        <v>26</v>
      </c>
    </row>
    <row r="80" spans="1:5">
      <c r="A80" t="s">
        <v>36</v>
      </c>
      <c r="B80" s="12">
        <f>IF(B78&gt;C79,0,C79-B78)</f>
        <v>0</v>
      </c>
      <c r="C80" s="12">
        <f>IF(C79&gt;B78,0,B78-C79)</f>
        <v>1899.0999999999985</v>
      </c>
    </row>
    <row r="81" spans="1:5">
      <c r="B81" s="12"/>
      <c r="C81" s="12"/>
    </row>
    <row r="82" spans="1:5">
      <c r="A82" s="13" t="s">
        <v>32</v>
      </c>
      <c r="B82" s="12"/>
      <c r="C82" s="12"/>
    </row>
    <row r="83" spans="1:5">
      <c r="A83" t="s">
        <v>28</v>
      </c>
      <c r="B83" s="12"/>
      <c r="C83" s="12"/>
    </row>
    <row r="84" spans="1:5">
      <c r="A84" t="s">
        <v>37</v>
      </c>
      <c r="B84" s="12">
        <f>IF(($B$34+$B$44)*E84&gt;($B$32+$B$42)*E84,($B$34+$B$44)*E84-($B$32+$B$42)*E84,0)</f>
        <v>271.30000000000018</v>
      </c>
      <c r="C84" s="12">
        <f>IF(($B$32+$B$42)*E84&gt;($B$34+$B$44)*E84,($B$32+$B$42)*E84-($B$34+$B$44)*E84,0)</f>
        <v>0</v>
      </c>
      <c r="E84" s="14">
        <f>E60</f>
        <v>0.1</v>
      </c>
    </row>
    <row r="85" spans="1:5">
      <c r="A85" t="s">
        <v>36</v>
      </c>
      <c r="B85" s="12">
        <f>C84</f>
        <v>0</v>
      </c>
      <c r="C85" s="12">
        <f>B84</f>
        <v>271.30000000000018</v>
      </c>
    </row>
    <row r="86" spans="1:5">
      <c r="B86" s="12"/>
      <c r="C86" s="12"/>
    </row>
    <row r="87" spans="1:5">
      <c r="A87" t="s">
        <v>29</v>
      </c>
      <c r="B87" s="12"/>
      <c r="C87" s="12"/>
    </row>
    <row r="88" spans="1:5">
      <c r="A88" t="s">
        <v>37</v>
      </c>
      <c r="B88" s="12">
        <f>IF(($B$34+$B$44)*E88&gt;($B$32+$B$42)*E88,($B$34+$B$44)*E88-($B$32+$B$42)*E88,0)</f>
        <v>271.30000000000018</v>
      </c>
      <c r="C88" s="12">
        <f>IF(($B$32+$B$42)*E88&gt;($B$34+$B$44)*E88,($B$32+$B$42)*E88-($B$34+$B$44)*E88,0)</f>
        <v>0</v>
      </c>
      <c r="E88" s="14">
        <f>E64</f>
        <v>0.1</v>
      </c>
    </row>
    <row r="89" spans="1:5">
      <c r="A89" t="s">
        <v>36</v>
      </c>
      <c r="B89" s="12">
        <f>C88</f>
        <v>0</v>
      </c>
      <c r="C89" s="12">
        <f>B88</f>
        <v>271.30000000000018</v>
      </c>
    </row>
    <row r="90" spans="1:5">
      <c r="B90" s="12"/>
      <c r="C90" s="12"/>
    </row>
    <row r="91" spans="1:5">
      <c r="A91" t="s">
        <v>30</v>
      </c>
      <c r="B91" s="12"/>
      <c r="C91" s="12"/>
    </row>
    <row r="92" spans="1:5">
      <c r="A92" t="s">
        <v>37</v>
      </c>
      <c r="B92" s="12">
        <f>IF(($B$34+$B$44)*E92&gt;($B$32+$B$42)*E92,($B$34+$B$44)*E92-($B$32+$B$42)*E92,0)</f>
        <v>135.65000000000009</v>
      </c>
      <c r="C92" s="12">
        <f>IF(($B$32+$B$42)*E92&gt;($B$34+$B$44)*E92,($B$32+$B$42)*E92-($B$34+$B$44)*E92,0)</f>
        <v>0</v>
      </c>
      <c r="E92" s="14">
        <f>E68</f>
        <v>0.05</v>
      </c>
    </row>
    <row r="93" spans="1:5">
      <c r="A93" t="s">
        <v>36</v>
      </c>
      <c r="B93" s="12">
        <f>C92</f>
        <v>0</v>
      </c>
      <c r="C93" s="12">
        <f>B92</f>
        <v>135.65000000000009</v>
      </c>
    </row>
    <row r="94" spans="1:5">
      <c r="B94" s="12"/>
      <c r="C94" s="12"/>
    </row>
    <row r="95" spans="1:5">
      <c r="A95" t="s">
        <v>31</v>
      </c>
      <c r="B95" s="12"/>
      <c r="C95" s="12"/>
    </row>
    <row r="96" spans="1:5">
      <c r="A96" t="s">
        <v>37</v>
      </c>
      <c r="B96" s="12">
        <f>IF(($B$34+$B$44)*E96&gt;($B$32+$B$42)*E96,($B$34+$B$44)*E96-($B$32+$B$42)*E96,0)</f>
        <v>135.65000000000009</v>
      </c>
      <c r="C96" s="12">
        <f>IF(($B$32+$B$42)*E96&gt;($B$34+$B$44)*E96,($B$32+$B$42)*E96-($B$34+$B$44)*E96,0)</f>
        <v>0</v>
      </c>
      <c r="E96" s="14">
        <f>E72</f>
        <v>0.05</v>
      </c>
    </row>
    <row r="97" spans="1:5">
      <c r="A97" t="s">
        <v>36</v>
      </c>
      <c r="B97" s="12">
        <f>C96</f>
        <v>0</v>
      </c>
      <c r="C97" s="12">
        <f>B96</f>
        <v>135.65000000000009</v>
      </c>
    </row>
    <row r="98" spans="1:5">
      <c r="B98" s="16">
        <f>SUM(B78:B97)</f>
        <v>28590.6</v>
      </c>
      <c r="C98" s="16">
        <f>SUM(C78:C97)</f>
        <v>28590.6</v>
      </c>
    </row>
    <row r="99" spans="1:5">
      <c r="E99" s="14">
        <f>SUM(E78:E96)</f>
        <v>1</v>
      </c>
    </row>
    <row r="100" spans="1:5">
      <c r="E100" s="15">
        <f>E99-1</f>
        <v>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Transition Liability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tmoffitt</dc:creator>
  <cp:lastModifiedBy>tmoffitt</cp:lastModifiedBy>
  <dcterms:created xsi:type="dcterms:W3CDTF">2015-10-30T07:55:30Z</dcterms:created>
  <dcterms:modified xsi:type="dcterms:W3CDTF">2015-11-04T01:08:17Z</dcterms:modified>
</cp:coreProperties>
</file>