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1.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F:\OSCPA\_PROF DEV\Historical &amp; Reference\Governmental Committee Resources\GASB\OPERS - GASB 68 - 5th Year\"/>
    </mc:Choice>
  </mc:AlternateContent>
  <xr:revisionPtr revIDLastSave="0" documentId="8_{40F5DBE4-B1C8-4F6C-AA5A-A1F206CF9B88}" xr6:coauthVersionLast="47" xr6:coauthVersionMax="47" xr10:uidLastSave="{00000000-0000-0000-0000-000000000000}"/>
  <bookViews>
    <workbookView xWindow="1536" yWindow="636" windowWidth="15816" windowHeight="12324" xr2:uid="{3AFED351-A377-40C8-B3FC-A7C1E57866E1}"/>
  </bookViews>
  <sheets>
    <sheet name="Lead Sheet" sheetId="13" r:id="rId1"/>
    <sheet name="FY19 Entries" sheetId="4" r:id="rId2"/>
    <sheet name="State Schedule" sheetId="2" r:id="rId3"/>
    <sheet name="From PERS" sheetId="1" r:id="rId4"/>
    <sheet name="Change in proportionate Share" sheetId="14" r:id="rId5"/>
    <sheet name="Table 1" sheetId="5" r:id="rId6"/>
    <sheet name="Table 2" sheetId="6" r:id="rId7"/>
    <sheet name="Table 2 FS Ready" sheetId="15" r:id="rId8"/>
    <sheet name="Table 5" sheetId="9" r:id="rId9"/>
    <sheet name="Table 3" sheetId="7" r:id="rId10"/>
    <sheet name="Table 4" sheetId="8" r:id="rId11"/>
    <sheet name="Table 6" sheetId="12" state="hidden" r:id="rId12"/>
    <sheet name="RSI Schedule of Prop Share" sheetId="10" r:id="rId13"/>
    <sheet name="RSI Schedule of Cont" sheetId="11" r:id="rId14"/>
  </sheets>
  <externalReferences>
    <externalReference r:id="rId15"/>
  </externalReferences>
  <definedNames>
    <definedName name="_sa1" localSheetId="13">#REF!</definedName>
    <definedName name="_sa1" localSheetId="12">#REF!</definedName>
    <definedName name="_sa1" localSheetId="6">#REF!</definedName>
    <definedName name="_sa1" localSheetId="7">#REF!</definedName>
    <definedName name="_sa1" localSheetId="9">#REF!</definedName>
    <definedName name="_sa1" localSheetId="10">#REF!</definedName>
    <definedName name="_sa1" localSheetId="8">#REF!</definedName>
    <definedName name="_sa1" localSheetId="11">#REF!</definedName>
    <definedName name="_sa1">#REF!</definedName>
    <definedName name="admin" localSheetId="13">'[1]REV NONMAJOR'!#REF!</definedName>
    <definedName name="admin" localSheetId="12">'[1]REV NONMAJOR'!#REF!</definedName>
    <definedName name="admin" localSheetId="6">'[1]REV NONMAJOR'!#REF!</definedName>
    <definedName name="admin" localSheetId="7">'[1]REV NONMAJOR'!#REF!</definedName>
    <definedName name="admin" localSheetId="9">'[1]REV NONMAJOR'!#REF!</definedName>
    <definedName name="admin" localSheetId="10">'[1]REV NONMAJOR'!#REF!</definedName>
    <definedName name="admin" localSheetId="8">'[1]REV NONMAJOR'!#REF!</definedName>
    <definedName name="admin" localSheetId="11">'[1]REV NONMAJOR'!#REF!</definedName>
    <definedName name="admin">'[1]REV NONMAJOR'!#REF!</definedName>
    <definedName name="bal" localSheetId="13">#REF!</definedName>
    <definedName name="bal" localSheetId="12">#REF!</definedName>
    <definedName name="bal" localSheetId="6">#REF!</definedName>
    <definedName name="bal" localSheetId="7">#REF!</definedName>
    <definedName name="bal" localSheetId="9">#REF!</definedName>
    <definedName name="bal" localSheetId="10">#REF!</definedName>
    <definedName name="bal" localSheetId="8">#REF!</definedName>
    <definedName name="bal" localSheetId="11">#REF!</definedName>
    <definedName name="bal">#REF!</definedName>
    <definedName name="basic" localSheetId="13">'[1]201'!#REF!</definedName>
    <definedName name="basic" localSheetId="12">'[1]201'!#REF!</definedName>
    <definedName name="basic" localSheetId="6">'[1]201'!#REF!</definedName>
    <definedName name="basic" localSheetId="7">'[1]201'!#REF!</definedName>
    <definedName name="basic" localSheetId="9">'[1]201'!#REF!</definedName>
    <definedName name="basic" localSheetId="10">'[1]201'!#REF!</definedName>
    <definedName name="basic" localSheetId="8">'[1]201'!#REF!</definedName>
    <definedName name="basic" localSheetId="11">'[1]201'!#REF!</definedName>
    <definedName name="basic">'[1]201'!#REF!</definedName>
    <definedName name="bbasic" localSheetId="13">'[1]201'!#REF!</definedName>
    <definedName name="bbasic" localSheetId="12">'[1]201'!#REF!</definedName>
    <definedName name="bbasic" localSheetId="6">'[1]201'!#REF!</definedName>
    <definedName name="bbasic" localSheetId="7">'[1]201'!#REF!</definedName>
    <definedName name="bbasic" localSheetId="9">'[1]201'!#REF!</definedName>
    <definedName name="bbasic" localSheetId="10">'[1]201'!#REF!</definedName>
    <definedName name="bbasic" localSheetId="8">'[1]201'!#REF!</definedName>
    <definedName name="bbasic" localSheetId="11">'[1]201'!#REF!</definedName>
    <definedName name="bbasic">'[1]201'!#REF!</definedName>
    <definedName name="bbegbal" localSheetId="13">#REF!</definedName>
    <definedName name="bbegbal" localSheetId="12">#REF!</definedName>
    <definedName name="bbegbal" localSheetId="6">#REF!</definedName>
    <definedName name="bbegbal" localSheetId="7">#REF!</definedName>
    <definedName name="bbegbal" localSheetId="9">#REF!</definedName>
    <definedName name="bbegbal" localSheetId="10">#REF!</definedName>
    <definedName name="bbegbal" localSheetId="8">#REF!</definedName>
    <definedName name="bbegbal" localSheetId="11">#REF!</definedName>
    <definedName name="bbegbal">#REF!</definedName>
    <definedName name="bcapital" localSheetId="13">#REF!</definedName>
    <definedName name="bcapital" localSheetId="12">#REF!</definedName>
    <definedName name="bcapital" localSheetId="6">#REF!</definedName>
    <definedName name="bcapital" localSheetId="7">#REF!</definedName>
    <definedName name="bcapital" localSheetId="9">#REF!</definedName>
    <definedName name="bcapital" localSheetId="10">#REF!</definedName>
    <definedName name="bcapital" localSheetId="8">#REF!</definedName>
    <definedName name="bcapital" localSheetId="11">#REF!</definedName>
    <definedName name="bcapital">#REF!</definedName>
    <definedName name="bcomm" localSheetId="13">#REF!</definedName>
    <definedName name="bcomm" localSheetId="12">#REF!</definedName>
    <definedName name="bcomm" localSheetId="6">#REF!</definedName>
    <definedName name="bcomm" localSheetId="7">#REF!</definedName>
    <definedName name="bcomm" localSheetId="9">#REF!</definedName>
    <definedName name="bcomm" localSheetId="10">#REF!</definedName>
    <definedName name="bcomm" localSheetId="8">#REF!</definedName>
    <definedName name="bcomm" localSheetId="11">#REF!</definedName>
    <definedName name="bcomm">#REF!</definedName>
    <definedName name="BCOMMUNITY" localSheetId="13">#REF!</definedName>
    <definedName name="BCOMMUNITY" localSheetId="6">#REF!</definedName>
    <definedName name="BCOMMUNITY" localSheetId="7">#REF!</definedName>
    <definedName name="BCOMMUNITY" localSheetId="9">#REF!</definedName>
    <definedName name="BCOMMUNITY" localSheetId="10">#REF!</definedName>
    <definedName name="BCOMMUNITY" localSheetId="8">#REF!</definedName>
    <definedName name="BCOMMUNITY" localSheetId="11">#REF!</definedName>
    <definedName name="BCOMMUNITY">#REF!</definedName>
    <definedName name="bcont" localSheetId="13">#REF!</definedName>
    <definedName name="bcont" localSheetId="6">#REF!</definedName>
    <definedName name="bcont" localSheetId="7">#REF!</definedName>
    <definedName name="bcont" localSheetId="9">#REF!</definedName>
    <definedName name="bcont" localSheetId="10">#REF!</definedName>
    <definedName name="bcont" localSheetId="8">#REF!</definedName>
    <definedName name="bcont" localSheetId="11">#REF!</definedName>
    <definedName name="bcont">#REF!</definedName>
    <definedName name="bcontingency" localSheetId="13">#REF!</definedName>
    <definedName name="bcontingency" localSheetId="6">#REF!</definedName>
    <definedName name="bcontingency" localSheetId="7">#REF!</definedName>
    <definedName name="bcontingency" localSheetId="9">#REF!</definedName>
    <definedName name="bcontingency" localSheetId="10">#REF!</definedName>
    <definedName name="bcontingency" localSheetId="8">#REF!</definedName>
    <definedName name="bcontingency" localSheetId="11">#REF!</definedName>
    <definedName name="bcontingency">#REF!</definedName>
    <definedName name="BCONTRIBUTIONS" localSheetId="13">[1]GFREV!#REF!</definedName>
    <definedName name="BCONTRIBUTIONS" localSheetId="6">[1]GFREV!#REF!</definedName>
    <definedName name="BCONTRIBUTIONS" localSheetId="7">[1]GFREV!#REF!</definedName>
    <definedName name="BCONTRIBUTIONS" localSheetId="9">[1]GFREV!#REF!</definedName>
    <definedName name="BCONTRIBUTIONS" localSheetId="10">[1]GFREV!#REF!</definedName>
    <definedName name="BCONTRIBUTIONS" localSheetId="8">[1]GFREV!#REF!</definedName>
    <definedName name="BCONTRIBUTIONS" localSheetId="11">[1]GFREV!#REF!</definedName>
    <definedName name="BCONTRIBUTIONS">[1]GFREV!#REF!</definedName>
    <definedName name="bdebt" localSheetId="13">#REF!</definedName>
    <definedName name="bdebt" localSheetId="12">#REF!</definedName>
    <definedName name="bdebt" localSheetId="6">#REF!</definedName>
    <definedName name="bdebt" localSheetId="7">#REF!</definedName>
    <definedName name="bdebt" localSheetId="9">#REF!</definedName>
    <definedName name="bdebt" localSheetId="10">#REF!</definedName>
    <definedName name="bdebt" localSheetId="8">#REF!</definedName>
    <definedName name="bdebt" localSheetId="11">#REF!</definedName>
    <definedName name="bdebt">#REF!</definedName>
    <definedName name="BDEBTSERVICE" localSheetId="13">#REF!</definedName>
    <definedName name="BDEBTSERVICE" localSheetId="12">#REF!</definedName>
    <definedName name="BDEBTSERVICE" localSheetId="6">#REF!</definedName>
    <definedName name="BDEBTSERVICE" localSheetId="7">#REF!</definedName>
    <definedName name="BDEBTSERVICE" localSheetId="9">#REF!</definedName>
    <definedName name="BDEBTSERVICE" localSheetId="10">#REF!</definedName>
    <definedName name="BDEBTSERVICE" localSheetId="8">#REF!</definedName>
    <definedName name="BDEBTSERVICE" localSheetId="11">#REF!</definedName>
    <definedName name="BDEBTSERVICE">#REF!</definedName>
    <definedName name="bds" localSheetId="13">#REF!</definedName>
    <definedName name="bds" localSheetId="12">#REF!</definedName>
    <definedName name="bds" localSheetId="6">#REF!</definedName>
    <definedName name="bds" localSheetId="7">#REF!</definedName>
    <definedName name="bds" localSheetId="9">#REF!</definedName>
    <definedName name="bds" localSheetId="10">#REF!</definedName>
    <definedName name="bds" localSheetId="8">#REF!</definedName>
    <definedName name="bds" localSheetId="11">#REF!</definedName>
    <definedName name="bds">#REF!</definedName>
    <definedName name="bearn" localSheetId="13">#REF!</definedName>
    <definedName name="bearn" localSheetId="6">#REF!</definedName>
    <definedName name="bearn" localSheetId="7">#REF!</definedName>
    <definedName name="bearn" localSheetId="9">#REF!</definedName>
    <definedName name="bearn" localSheetId="10">#REF!</definedName>
    <definedName name="bearn" localSheetId="8">#REF!</definedName>
    <definedName name="bearn" localSheetId="11">#REF!</definedName>
    <definedName name="bearn">#REF!</definedName>
    <definedName name="bearnings" localSheetId="13">#REF!</definedName>
    <definedName name="bearnings" localSheetId="6">#REF!</definedName>
    <definedName name="bearnings" localSheetId="7">#REF!</definedName>
    <definedName name="bearnings" localSheetId="9">#REF!</definedName>
    <definedName name="bearnings" localSheetId="10">#REF!</definedName>
    <definedName name="bearnings" localSheetId="8">#REF!</definedName>
    <definedName name="bearnings" localSheetId="11">#REF!</definedName>
    <definedName name="bearnings">#REF!</definedName>
    <definedName name="begbal" localSheetId="13">#REF!</definedName>
    <definedName name="begbal" localSheetId="6">#REF!</definedName>
    <definedName name="begbal" localSheetId="7">#REF!</definedName>
    <definedName name="begbal" localSheetId="9">#REF!</definedName>
    <definedName name="begbal" localSheetId="10">#REF!</definedName>
    <definedName name="begbal" localSheetId="8">#REF!</definedName>
    <definedName name="begbal" localSheetId="11">#REF!</definedName>
    <definedName name="begbal">#REF!</definedName>
    <definedName name="BEGEQUITY" localSheetId="13">#REF!</definedName>
    <definedName name="BEGEQUITY" localSheetId="6">#REF!</definedName>
    <definedName name="BEGEQUITY" localSheetId="7">#REF!</definedName>
    <definedName name="BEGEQUITY" localSheetId="9">#REF!</definedName>
    <definedName name="BEGEQUITY" localSheetId="10">#REF!</definedName>
    <definedName name="BEGEQUITY" localSheetId="8">#REF!</definedName>
    <definedName name="BEGEQUITY" localSheetId="11">#REF!</definedName>
    <definedName name="BEGEQUITY">#REF!</definedName>
    <definedName name="bendbal" localSheetId="13">#REF!</definedName>
    <definedName name="bendbal" localSheetId="6">#REF!</definedName>
    <definedName name="bendbal" localSheetId="7">#REF!</definedName>
    <definedName name="bendbal" localSheetId="9">#REF!</definedName>
    <definedName name="bendbal" localSheetId="10">#REF!</definedName>
    <definedName name="bendbal" localSheetId="8">#REF!</definedName>
    <definedName name="bendbal" localSheetId="11">#REF!</definedName>
    <definedName name="bendbal">#REF!</definedName>
    <definedName name="bexcess" localSheetId="13">#REF!</definedName>
    <definedName name="bexcess" localSheetId="6">#REF!</definedName>
    <definedName name="bexcess" localSheetId="7">#REF!</definedName>
    <definedName name="bexcess" localSheetId="9">#REF!</definedName>
    <definedName name="bexcess" localSheetId="10">#REF!</definedName>
    <definedName name="bexcess" localSheetId="8">#REF!</definedName>
    <definedName name="bexcess" localSheetId="11">#REF!</definedName>
    <definedName name="bexcess">#REF!</definedName>
    <definedName name="bfed" localSheetId="13">#REF!</definedName>
    <definedName name="bfed" localSheetId="6">#REF!</definedName>
    <definedName name="bfed" localSheetId="7">#REF!</definedName>
    <definedName name="bfed" localSheetId="9">#REF!</definedName>
    <definedName name="bfed" localSheetId="10">#REF!</definedName>
    <definedName name="bfed" localSheetId="8">#REF!</definedName>
    <definedName name="bfed" localSheetId="11">#REF!</definedName>
    <definedName name="bfed">#REF!</definedName>
    <definedName name="bfederal" localSheetId="13">#REF!</definedName>
    <definedName name="bfederal" localSheetId="6">#REF!</definedName>
    <definedName name="bfederal" localSheetId="7">#REF!</definedName>
    <definedName name="bfederal" localSheetId="9">#REF!</definedName>
    <definedName name="bfederal" localSheetId="10">#REF!</definedName>
    <definedName name="bfederal" localSheetId="8">#REF!</definedName>
    <definedName name="bfederal" localSheetId="11">#REF!</definedName>
    <definedName name="bfederal">#REF!</definedName>
    <definedName name="bfedrev" localSheetId="13">#REF!</definedName>
    <definedName name="bfedrev" localSheetId="6">#REF!</definedName>
    <definedName name="bfedrev" localSheetId="7">#REF!</definedName>
    <definedName name="bfedrev" localSheetId="9">#REF!</definedName>
    <definedName name="bfedrev" localSheetId="10">#REF!</definedName>
    <definedName name="bfedrev" localSheetId="8">#REF!</definedName>
    <definedName name="bfedrev" localSheetId="11">#REF!</definedName>
    <definedName name="bfedrev">#REF!</definedName>
    <definedName name="binstr" localSheetId="13">#REF!</definedName>
    <definedName name="binstr" localSheetId="6">#REF!</definedName>
    <definedName name="binstr" localSheetId="7">#REF!</definedName>
    <definedName name="binstr" localSheetId="9">#REF!</definedName>
    <definedName name="binstr" localSheetId="10">#REF!</definedName>
    <definedName name="binstr" localSheetId="8">#REF!</definedName>
    <definedName name="binstr" localSheetId="11">#REF!</definedName>
    <definedName name="binstr">#REF!</definedName>
    <definedName name="binstruction" localSheetId="13">#REF!</definedName>
    <definedName name="binstruction" localSheetId="6">#REF!</definedName>
    <definedName name="binstruction" localSheetId="7">#REF!</definedName>
    <definedName name="binstruction" localSheetId="9">#REF!</definedName>
    <definedName name="binstruction" localSheetId="10">#REF!</definedName>
    <definedName name="binstruction" localSheetId="8">#REF!</definedName>
    <definedName name="binstruction" localSheetId="11">#REF!</definedName>
    <definedName name="binstruction">#REF!</definedName>
    <definedName name="binterest" localSheetId="13">#REF!</definedName>
    <definedName name="binterest" localSheetId="6">#REF!</definedName>
    <definedName name="binterest" localSheetId="7">#REF!</definedName>
    <definedName name="binterest" localSheetId="9">#REF!</definedName>
    <definedName name="binterest" localSheetId="10">#REF!</definedName>
    <definedName name="binterest" localSheetId="8">#REF!</definedName>
    <definedName name="binterest" localSheetId="11">#REF!</definedName>
    <definedName name="binterest">#REF!</definedName>
    <definedName name="bintermed" localSheetId="13">#REF!</definedName>
    <definedName name="bintermed" localSheetId="6">#REF!</definedName>
    <definedName name="bintermed" localSheetId="7">#REF!</definedName>
    <definedName name="bintermed" localSheetId="9">#REF!</definedName>
    <definedName name="bintermed" localSheetId="10">#REF!</definedName>
    <definedName name="bintermed" localSheetId="8">#REF!</definedName>
    <definedName name="bintermed" localSheetId="11">#REF!</definedName>
    <definedName name="bintermed">#REF!</definedName>
    <definedName name="BLAND" localSheetId="13">[1]GFREV!#REF!</definedName>
    <definedName name="BLAND" localSheetId="6">[1]GFREV!#REF!</definedName>
    <definedName name="BLAND" localSheetId="7">[1]GFREV!#REF!</definedName>
    <definedName name="BLAND" localSheetId="9">[1]GFREV!#REF!</definedName>
    <definedName name="BLAND" localSheetId="10">[1]GFREV!#REF!</definedName>
    <definedName name="BLAND" localSheetId="8">[1]GFREV!#REF!</definedName>
    <definedName name="BLAND" localSheetId="11">[1]GFREV!#REF!</definedName>
    <definedName name="BLAND">[1]GFREV!#REF!</definedName>
    <definedName name="bleasepurch" localSheetId="13">#REF!</definedName>
    <definedName name="bleasepurch" localSheetId="12">#REF!</definedName>
    <definedName name="bleasepurch" localSheetId="6">#REF!</definedName>
    <definedName name="bleasepurch" localSheetId="7">#REF!</definedName>
    <definedName name="bleasepurch" localSheetId="9">#REF!</definedName>
    <definedName name="bleasepurch" localSheetId="10">#REF!</definedName>
    <definedName name="bleasepurch" localSheetId="8">#REF!</definedName>
    <definedName name="bleasepurch" localSheetId="11">#REF!</definedName>
    <definedName name="bleasepurch">#REF!</definedName>
    <definedName name="bmisc" localSheetId="13">#REF!</definedName>
    <definedName name="bmisc" localSheetId="12">#REF!</definedName>
    <definedName name="bmisc" localSheetId="6">#REF!</definedName>
    <definedName name="bmisc" localSheetId="7">#REF!</definedName>
    <definedName name="bmisc" localSheetId="9">#REF!</definedName>
    <definedName name="bmisc" localSheetId="10">#REF!</definedName>
    <definedName name="bmisc" localSheetId="8">#REF!</definedName>
    <definedName name="bmisc" localSheetId="11">#REF!</definedName>
    <definedName name="bmisc">#REF!</definedName>
    <definedName name="bnslp" localSheetId="13">'[1]201'!#REF!</definedName>
    <definedName name="bnslp" localSheetId="12">'[1]201'!#REF!</definedName>
    <definedName name="bnslp" localSheetId="6">'[1]201'!#REF!</definedName>
    <definedName name="bnslp" localSheetId="7">'[1]201'!#REF!</definedName>
    <definedName name="bnslp" localSheetId="9">'[1]201'!#REF!</definedName>
    <definedName name="bnslp" localSheetId="10">'[1]201'!#REF!</definedName>
    <definedName name="bnslp" localSheetId="8">'[1]201'!#REF!</definedName>
    <definedName name="bnslp" localSheetId="11">'[1]201'!#REF!</definedName>
    <definedName name="bnslp">'[1]201'!#REF!</definedName>
    <definedName name="bother" localSheetId="13">#REF!</definedName>
    <definedName name="bother" localSheetId="12">#REF!</definedName>
    <definedName name="bother" localSheetId="6">#REF!</definedName>
    <definedName name="bother" localSheetId="7">#REF!</definedName>
    <definedName name="bother" localSheetId="9">#REF!</definedName>
    <definedName name="bother" localSheetId="10">#REF!</definedName>
    <definedName name="bother" localSheetId="8">#REF!</definedName>
    <definedName name="bother" localSheetId="11">#REF!</definedName>
    <definedName name="bother">#REF!</definedName>
    <definedName name="brevenue" localSheetId="13">#REF!</definedName>
    <definedName name="brevenue" localSheetId="12">#REF!</definedName>
    <definedName name="brevenue" localSheetId="6">#REF!</definedName>
    <definedName name="brevenue" localSheetId="7">#REF!</definedName>
    <definedName name="brevenue" localSheetId="9">#REF!</definedName>
    <definedName name="brevenue" localSheetId="10">#REF!</definedName>
    <definedName name="brevenue" localSheetId="8">#REF!</definedName>
    <definedName name="brevenue" localSheetId="11">#REF!</definedName>
    <definedName name="brevenue">#REF!</definedName>
    <definedName name="bsale" localSheetId="13">#REF!</definedName>
    <definedName name="bsale" localSheetId="12">#REF!</definedName>
    <definedName name="bsale" localSheetId="6">#REF!</definedName>
    <definedName name="bsale" localSheetId="7">#REF!</definedName>
    <definedName name="bsale" localSheetId="9">#REF!</definedName>
    <definedName name="bsale" localSheetId="10">#REF!</definedName>
    <definedName name="bsale" localSheetId="8">#REF!</definedName>
    <definedName name="bsale" localSheetId="11">#REF!</definedName>
    <definedName name="bsale">#REF!</definedName>
    <definedName name="bstate" localSheetId="13">#REF!</definedName>
    <definedName name="bstate" localSheetId="6">#REF!</definedName>
    <definedName name="bstate" localSheetId="7">#REF!</definedName>
    <definedName name="bstate" localSheetId="9">#REF!</definedName>
    <definedName name="bstate" localSheetId="10">#REF!</definedName>
    <definedName name="bstate" localSheetId="8">#REF!</definedName>
    <definedName name="bstate" localSheetId="11">#REF!</definedName>
    <definedName name="bstate">#REF!</definedName>
    <definedName name="bsup" localSheetId="13">#REF!</definedName>
    <definedName name="bsup" localSheetId="6">#REF!</definedName>
    <definedName name="bsup" localSheetId="7">#REF!</definedName>
    <definedName name="bsup" localSheetId="9">#REF!</definedName>
    <definedName name="bsup" localSheetId="10">#REF!</definedName>
    <definedName name="bsup" localSheetId="8">#REF!</definedName>
    <definedName name="bsup" localSheetId="11">#REF!</definedName>
    <definedName name="bsup">#REF!</definedName>
    <definedName name="bsupp" localSheetId="13">#REF!</definedName>
    <definedName name="bsupp" localSheetId="6">#REF!</definedName>
    <definedName name="bsupp" localSheetId="7">#REF!</definedName>
    <definedName name="bsupp" localSheetId="9">#REF!</definedName>
    <definedName name="bsupp" localSheetId="10">#REF!</definedName>
    <definedName name="bsupp" localSheetId="8">#REF!</definedName>
    <definedName name="bsupp" localSheetId="11">#REF!</definedName>
    <definedName name="bsupp">#REF!</definedName>
    <definedName name="BSUPPCAP" localSheetId="13">#REF!</definedName>
    <definedName name="BSUPPCAP" localSheetId="6">#REF!</definedName>
    <definedName name="BSUPPCAP" localSheetId="7">#REF!</definedName>
    <definedName name="BSUPPCAP" localSheetId="9">#REF!</definedName>
    <definedName name="BSUPPCAP" localSheetId="10">#REF!</definedName>
    <definedName name="BSUPPCAP" localSheetId="8">#REF!</definedName>
    <definedName name="BSUPPCAP" localSheetId="11">#REF!</definedName>
    <definedName name="BSUPPCAP">#REF!</definedName>
    <definedName name="bsupport" localSheetId="13">#REF!</definedName>
    <definedName name="bsupport" localSheetId="6">#REF!</definedName>
    <definedName name="bsupport" localSheetId="7">#REF!</definedName>
    <definedName name="bsupport" localSheetId="9">#REF!</definedName>
    <definedName name="bsupport" localSheetId="10">#REF!</definedName>
    <definedName name="bsupport" localSheetId="8">#REF!</definedName>
    <definedName name="bsupport" localSheetId="11">#REF!</definedName>
    <definedName name="bsupport">#REF!</definedName>
    <definedName name="btaxes" localSheetId="13">#REF!</definedName>
    <definedName name="btaxes" localSheetId="6">#REF!</definedName>
    <definedName name="btaxes" localSheetId="7">#REF!</definedName>
    <definedName name="btaxes" localSheetId="9">#REF!</definedName>
    <definedName name="btaxes" localSheetId="10">#REF!</definedName>
    <definedName name="btaxes" localSheetId="8">#REF!</definedName>
    <definedName name="btaxes" localSheetId="11">#REF!</definedName>
    <definedName name="btaxes">#REF!</definedName>
    <definedName name="btrans" localSheetId="13">#REF!</definedName>
    <definedName name="btrans" localSheetId="6">#REF!</definedName>
    <definedName name="btrans" localSheetId="7">#REF!</definedName>
    <definedName name="btrans" localSheetId="9">#REF!</definedName>
    <definedName name="btrans" localSheetId="10">#REF!</definedName>
    <definedName name="btrans" localSheetId="8">#REF!</definedName>
    <definedName name="btrans" localSheetId="11">#REF!</definedName>
    <definedName name="btrans">#REF!</definedName>
    <definedName name="btransin" localSheetId="13">'[1]201'!#REF!</definedName>
    <definedName name="btransin" localSheetId="6">'[1]201'!#REF!</definedName>
    <definedName name="btransin" localSheetId="7">'[1]201'!#REF!</definedName>
    <definedName name="btransin" localSheetId="9">'[1]201'!#REF!</definedName>
    <definedName name="btransin" localSheetId="10">'[1]201'!#REF!</definedName>
    <definedName name="btransin" localSheetId="8">'[1]201'!#REF!</definedName>
    <definedName name="btransin" localSheetId="11">'[1]201'!#REF!</definedName>
    <definedName name="btransin">'[1]201'!#REF!</definedName>
    <definedName name="btransout" localSheetId="13">#REF!</definedName>
    <definedName name="btransout" localSheetId="12">#REF!</definedName>
    <definedName name="btransout" localSheetId="6">#REF!</definedName>
    <definedName name="btransout" localSheetId="7">#REF!</definedName>
    <definedName name="btransout" localSheetId="9">#REF!</definedName>
    <definedName name="btransout" localSheetId="10">#REF!</definedName>
    <definedName name="btransout" localSheetId="8">#REF!</definedName>
    <definedName name="btransout" localSheetId="11">#REF!</definedName>
    <definedName name="btransout">#REF!</definedName>
    <definedName name="BTUITION" localSheetId="13">[1]GFREV!#REF!</definedName>
    <definedName name="BTUITION" localSheetId="6">[1]GFREV!#REF!</definedName>
    <definedName name="BTUITION" localSheetId="7">[1]GFREV!#REF!</definedName>
    <definedName name="BTUITION" localSheetId="9">[1]GFREV!#REF!</definedName>
    <definedName name="BTUITION" localSheetId="10">[1]GFREV!#REF!</definedName>
    <definedName name="BTUITION" localSheetId="8">[1]GFREV!#REF!</definedName>
    <definedName name="BTUITION" localSheetId="11">[1]GFREV!#REF!</definedName>
    <definedName name="BTUITION">[1]GFREV!#REF!</definedName>
    <definedName name="BUDBEG" localSheetId="13">#REF!</definedName>
    <definedName name="BUDBEG" localSheetId="12">#REF!</definedName>
    <definedName name="BUDBEG" localSheetId="6">#REF!</definedName>
    <definedName name="BUDBEG" localSheetId="7">#REF!</definedName>
    <definedName name="BUDBEG" localSheetId="9">#REF!</definedName>
    <definedName name="BUDBEG" localSheetId="10">#REF!</definedName>
    <definedName name="BUDBEG" localSheetId="8">#REF!</definedName>
    <definedName name="BUDBEG" localSheetId="11">#REF!</definedName>
    <definedName name="BUDBEG">#REF!</definedName>
    <definedName name="capital" localSheetId="13">#REF!</definedName>
    <definedName name="capital" localSheetId="12">#REF!</definedName>
    <definedName name="capital" localSheetId="6">#REF!</definedName>
    <definedName name="capital" localSheetId="7">#REF!</definedName>
    <definedName name="capital" localSheetId="9">#REF!</definedName>
    <definedName name="capital" localSheetId="10">#REF!</definedName>
    <definedName name="capital" localSheetId="8">#REF!</definedName>
    <definedName name="capital" localSheetId="11">#REF!</definedName>
    <definedName name="capital">#REF!</definedName>
    <definedName name="caplease" localSheetId="13">#REF!</definedName>
    <definedName name="caplease" localSheetId="12">#REF!</definedName>
    <definedName name="caplease" localSheetId="6">#REF!</definedName>
    <definedName name="caplease" localSheetId="7">#REF!</definedName>
    <definedName name="caplease" localSheetId="9">#REF!</definedName>
    <definedName name="caplease" localSheetId="10">#REF!</definedName>
    <definedName name="caplease" localSheetId="8">#REF!</definedName>
    <definedName name="caplease" localSheetId="11">#REF!</definedName>
    <definedName name="caplease">#REF!</definedName>
    <definedName name="capoutlay" localSheetId="13">#REF!</definedName>
    <definedName name="capoutlay" localSheetId="6">#REF!</definedName>
    <definedName name="capoutlay" localSheetId="7">#REF!</definedName>
    <definedName name="capoutlay" localSheetId="9">#REF!</definedName>
    <definedName name="capoutlay" localSheetId="10">#REF!</definedName>
    <definedName name="capoutlay" localSheetId="8">#REF!</definedName>
    <definedName name="capoutlay" localSheetId="11">#REF!</definedName>
    <definedName name="capoutlay">#REF!</definedName>
    <definedName name="CHANGE" localSheetId="13">#REF!</definedName>
    <definedName name="CHANGE" localSheetId="6">#REF!</definedName>
    <definedName name="CHANGE" localSheetId="7">#REF!</definedName>
    <definedName name="CHANGE" localSheetId="9">#REF!</definedName>
    <definedName name="CHANGE" localSheetId="10">#REF!</definedName>
    <definedName name="CHANGE" localSheetId="8">#REF!</definedName>
    <definedName name="CHANGE" localSheetId="11">#REF!</definedName>
    <definedName name="CHANGE">#REF!</definedName>
    <definedName name="CLS" localSheetId="13">#REF!</definedName>
    <definedName name="CLS" localSheetId="6">#REF!</definedName>
    <definedName name="CLS" localSheetId="7">#REF!</definedName>
    <definedName name="CLS" localSheetId="9">#REF!</definedName>
    <definedName name="CLS" localSheetId="10">#REF!</definedName>
    <definedName name="CLS" localSheetId="8">#REF!</definedName>
    <definedName name="CLS" localSheetId="11">#REF!</definedName>
    <definedName name="CLS">#REF!</definedName>
    <definedName name="comm" localSheetId="13">#REF!</definedName>
    <definedName name="comm" localSheetId="6">#REF!</definedName>
    <definedName name="comm" localSheetId="7">#REF!</definedName>
    <definedName name="comm" localSheetId="9">#REF!</definedName>
    <definedName name="comm" localSheetId="10">#REF!</definedName>
    <definedName name="comm" localSheetId="8">#REF!</definedName>
    <definedName name="comm" localSheetId="11">#REF!</definedName>
    <definedName name="comm">#REF!</definedName>
    <definedName name="COMMUNITY" localSheetId="13">#REF!</definedName>
    <definedName name="COMMUNITY" localSheetId="6">#REF!</definedName>
    <definedName name="COMMUNITY" localSheetId="7">#REF!</definedName>
    <definedName name="COMMUNITY" localSheetId="9">#REF!</definedName>
    <definedName name="COMMUNITY" localSheetId="10">#REF!</definedName>
    <definedName name="COMMUNITY" localSheetId="8">#REF!</definedName>
    <definedName name="COMMUNITY" localSheetId="11">#REF!</definedName>
    <definedName name="COMMUNITY">#REF!</definedName>
    <definedName name="cont" localSheetId="13">#REF!</definedName>
    <definedName name="cont" localSheetId="6">#REF!</definedName>
    <definedName name="cont" localSheetId="7">#REF!</definedName>
    <definedName name="cont" localSheetId="9">#REF!</definedName>
    <definedName name="cont" localSheetId="10">#REF!</definedName>
    <definedName name="cont" localSheetId="8">#REF!</definedName>
    <definedName name="cont" localSheetId="11">#REF!</definedName>
    <definedName name="cont">#REF!</definedName>
    <definedName name="contingency" localSheetId="13">#REF!</definedName>
    <definedName name="contingency" localSheetId="6">#REF!</definedName>
    <definedName name="contingency" localSheetId="7">#REF!</definedName>
    <definedName name="contingency" localSheetId="9">#REF!</definedName>
    <definedName name="contingency" localSheetId="10">#REF!</definedName>
    <definedName name="contingency" localSheetId="8">#REF!</definedName>
    <definedName name="contingency" localSheetId="11">#REF!</definedName>
    <definedName name="contingency">#REF!</definedName>
    <definedName name="CONTRIBUTIONS" localSheetId="13">[1]GFREV!#REF!</definedName>
    <definedName name="CONTRIBUTIONS" localSheetId="6">[1]GFREV!#REF!</definedName>
    <definedName name="CONTRIBUTIONS" localSheetId="7">[1]GFREV!#REF!</definedName>
    <definedName name="CONTRIBUTIONS" localSheetId="9">[1]GFREV!#REF!</definedName>
    <definedName name="CONTRIBUTIONS" localSheetId="10">[1]GFREV!#REF!</definedName>
    <definedName name="CONTRIBUTIONS" localSheetId="8">[1]GFREV!#REF!</definedName>
    <definedName name="CONTRIBUTIONS" localSheetId="11">[1]GFREV!#REF!</definedName>
    <definedName name="CONTRIBUTIONS">[1]GFREV!#REF!</definedName>
    <definedName name="debt" localSheetId="13">#REF!</definedName>
    <definedName name="debt" localSheetId="12">#REF!</definedName>
    <definedName name="debt" localSheetId="6">#REF!</definedName>
    <definedName name="debt" localSheetId="7">#REF!</definedName>
    <definedName name="debt" localSheetId="9">#REF!</definedName>
    <definedName name="debt" localSheetId="10">#REF!</definedName>
    <definedName name="debt" localSheetId="8">#REF!</definedName>
    <definedName name="debt" localSheetId="11">#REF!</definedName>
    <definedName name="debt">#REF!</definedName>
    <definedName name="DEBTSERVICE" localSheetId="13">#REF!</definedName>
    <definedName name="DEBTSERVICE" localSheetId="12">#REF!</definedName>
    <definedName name="DEBTSERVICE" localSheetId="6">#REF!</definedName>
    <definedName name="DEBTSERVICE" localSheetId="7">#REF!</definedName>
    <definedName name="DEBTSERVICE" localSheetId="9">#REF!</definedName>
    <definedName name="DEBTSERVICE" localSheetId="10">#REF!</definedName>
    <definedName name="DEBTSERVICE" localSheetId="8">#REF!</definedName>
    <definedName name="DEBTSERVICE" localSheetId="11">#REF!</definedName>
    <definedName name="DEBTSERVICE">#REF!</definedName>
    <definedName name="deferredcomp" localSheetId="13">#REF!</definedName>
    <definedName name="deferredcomp" localSheetId="12">#REF!</definedName>
    <definedName name="deferredcomp" localSheetId="6">#REF!</definedName>
    <definedName name="deferredcomp" localSheetId="7">#REF!</definedName>
    <definedName name="deferredcomp" localSheetId="9">#REF!</definedName>
    <definedName name="deferredcomp" localSheetId="10">#REF!</definedName>
    <definedName name="deferredcomp" localSheetId="8">#REF!</definedName>
    <definedName name="deferredcomp" localSheetId="11">#REF!</definedName>
    <definedName name="deferredcomp">#REF!</definedName>
    <definedName name="ds" localSheetId="13">#REF!</definedName>
    <definedName name="ds" localSheetId="6">#REF!</definedName>
    <definedName name="ds" localSheetId="7">#REF!</definedName>
    <definedName name="ds" localSheetId="9">#REF!</definedName>
    <definedName name="ds" localSheetId="10">#REF!</definedName>
    <definedName name="ds" localSheetId="8">#REF!</definedName>
    <definedName name="ds" localSheetId="11">#REF!</definedName>
    <definedName name="ds">#REF!</definedName>
    <definedName name="dueto" localSheetId="13">'[1]BS-NONMAJOR'!#REF!</definedName>
    <definedName name="dueto" localSheetId="6">'[1]BS-NONMAJOR'!#REF!</definedName>
    <definedName name="dueto" localSheetId="7">'[1]BS-NONMAJOR'!#REF!</definedName>
    <definedName name="dueto" localSheetId="9">'[1]BS-NONMAJOR'!#REF!</definedName>
    <definedName name="dueto" localSheetId="10">'[1]BS-NONMAJOR'!#REF!</definedName>
    <definedName name="dueto" localSheetId="8">'[1]BS-NONMAJOR'!#REF!</definedName>
    <definedName name="dueto" localSheetId="11">'[1]BS-NONMAJOR'!#REF!</definedName>
    <definedName name="dueto">'[1]BS-NONMAJOR'!#REF!</definedName>
    <definedName name="earn" localSheetId="13">#REF!</definedName>
    <definedName name="earn" localSheetId="12">#REF!</definedName>
    <definedName name="earn" localSheetId="6">#REF!</definedName>
    <definedName name="earn" localSheetId="7">#REF!</definedName>
    <definedName name="earn" localSheetId="9">#REF!</definedName>
    <definedName name="earn" localSheetId="10">#REF!</definedName>
    <definedName name="earn" localSheetId="8">#REF!</definedName>
    <definedName name="earn" localSheetId="11">#REF!</definedName>
    <definedName name="earn">#REF!</definedName>
    <definedName name="earnings" localSheetId="13">#REF!</definedName>
    <definedName name="earnings" localSheetId="12">#REF!</definedName>
    <definedName name="earnings" localSheetId="6">#REF!</definedName>
    <definedName name="earnings" localSheetId="7">#REF!</definedName>
    <definedName name="earnings" localSheetId="9">#REF!</definedName>
    <definedName name="earnings" localSheetId="10">#REF!</definedName>
    <definedName name="earnings" localSheetId="8">#REF!</definedName>
    <definedName name="earnings" localSheetId="11">#REF!</definedName>
    <definedName name="earnings">#REF!</definedName>
    <definedName name="endbal" localSheetId="13">#REF!</definedName>
    <definedName name="endbal" localSheetId="12">#REF!</definedName>
    <definedName name="endbal" localSheetId="6">#REF!</definedName>
    <definedName name="endbal" localSheetId="7">#REF!</definedName>
    <definedName name="endbal" localSheetId="9">#REF!</definedName>
    <definedName name="endbal" localSheetId="10">#REF!</definedName>
    <definedName name="endbal" localSheetId="8">#REF!</definedName>
    <definedName name="endbal" localSheetId="11">#REF!</definedName>
    <definedName name="endbal">#REF!</definedName>
    <definedName name="ENDBALCAP" localSheetId="13">#REF!</definedName>
    <definedName name="ENDBALCAP" localSheetId="6">#REF!</definedName>
    <definedName name="ENDBALCAP" localSheetId="7">#REF!</definedName>
    <definedName name="ENDBALCAP" localSheetId="9">#REF!</definedName>
    <definedName name="ENDBALCAP" localSheetId="10">#REF!</definedName>
    <definedName name="ENDBALCAP" localSheetId="8">#REF!</definedName>
    <definedName name="ENDBALCAP" localSheetId="11">#REF!</definedName>
    <definedName name="ENDBALCAP">#REF!</definedName>
    <definedName name="excess" localSheetId="13">#REF!</definedName>
    <definedName name="excess" localSheetId="6">#REF!</definedName>
    <definedName name="excess" localSheetId="7">#REF!</definedName>
    <definedName name="excess" localSheetId="9">#REF!</definedName>
    <definedName name="excess" localSheetId="10">#REF!</definedName>
    <definedName name="excess" localSheetId="8">#REF!</definedName>
    <definedName name="excess" localSheetId="11">#REF!</definedName>
    <definedName name="excess">#REF!</definedName>
    <definedName name="fed" localSheetId="13">#REF!</definedName>
    <definedName name="fed" localSheetId="6">#REF!</definedName>
    <definedName name="fed" localSheetId="7">#REF!</definedName>
    <definedName name="fed" localSheetId="9">#REF!</definedName>
    <definedName name="fed" localSheetId="10">#REF!</definedName>
    <definedName name="fed" localSheetId="8">#REF!</definedName>
    <definedName name="fed" localSheetId="11">#REF!</definedName>
    <definedName name="fed">#REF!</definedName>
    <definedName name="federal" localSheetId="13">#REF!</definedName>
    <definedName name="federal" localSheetId="6">#REF!</definedName>
    <definedName name="federal" localSheetId="7">#REF!</definedName>
    <definedName name="federal" localSheetId="9">#REF!</definedName>
    <definedName name="federal" localSheetId="10">#REF!</definedName>
    <definedName name="federal" localSheetId="8">#REF!</definedName>
    <definedName name="federal" localSheetId="11">#REF!</definedName>
    <definedName name="federal">#REF!</definedName>
    <definedName name="fedrev" localSheetId="13">#REF!</definedName>
    <definedName name="fedrev" localSheetId="6">#REF!</definedName>
    <definedName name="fedrev" localSheetId="7">#REF!</definedName>
    <definedName name="fedrev" localSheetId="9">#REF!</definedName>
    <definedName name="fedrev" localSheetId="10">#REF!</definedName>
    <definedName name="fedrev" localSheetId="8">#REF!</definedName>
    <definedName name="fedrev" localSheetId="11">#REF!</definedName>
    <definedName name="fedrev">#REF!</definedName>
    <definedName name="gaapinst" localSheetId="13">#REF!</definedName>
    <definedName name="gaapinst" localSheetId="6">#REF!</definedName>
    <definedName name="gaapinst" localSheetId="7">#REF!</definedName>
    <definedName name="gaapinst" localSheetId="9">#REF!</definedName>
    <definedName name="gaapinst" localSheetId="10">#REF!</definedName>
    <definedName name="gaapinst" localSheetId="8">#REF!</definedName>
    <definedName name="gaapinst" localSheetId="11">#REF!</definedName>
    <definedName name="gaapinst">#REF!</definedName>
    <definedName name="GAAPINSTR" localSheetId="13">#REF!</definedName>
    <definedName name="GAAPINSTR" localSheetId="6">#REF!</definedName>
    <definedName name="GAAPINSTR" localSheetId="7">#REF!</definedName>
    <definedName name="GAAPINSTR" localSheetId="9">#REF!</definedName>
    <definedName name="GAAPINSTR" localSheetId="10">#REF!</definedName>
    <definedName name="GAAPINSTR" localSheetId="8">#REF!</definedName>
    <definedName name="GAAPINSTR" localSheetId="11">#REF!</definedName>
    <definedName name="GAAPINSTR">#REF!</definedName>
    <definedName name="GAAPSUPP" localSheetId="13">#REF!</definedName>
    <definedName name="GAAPSUPP" localSheetId="6">#REF!</definedName>
    <definedName name="GAAPSUPP" localSheetId="7">#REF!</definedName>
    <definedName name="GAAPSUPP" localSheetId="9">#REF!</definedName>
    <definedName name="GAAPSUPP" localSheetId="10">#REF!</definedName>
    <definedName name="GAAPSUPP" localSheetId="8">#REF!</definedName>
    <definedName name="GAAPSUPP" localSheetId="11">#REF!</definedName>
    <definedName name="GAAPSUPP">#REF!</definedName>
    <definedName name="gaapsupport" localSheetId="13">#REF!</definedName>
    <definedName name="gaapsupport" localSheetId="6">#REF!</definedName>
    <definedName name="gaapsupport" localSheetId="7">#REF!</definedName>
    <definedName name="gaapsupport" localSheetId="9">#REF!</definedName>
    <definedName name="gaapsupport" localSheetId="10">#REF!</definedName>
    <definedName name="gaapsupport" localSheetId="8">#REF!</definedName>
    <definedName name="gaapsupport" localSheetId="11">#REF!</definedName>
    <definedName name="gaapsupport">#REF!</definedName>
    <definedName name="GRANTS" localSheetId="13">'[1]BS-NONMAJOR'!#REF!</definedName>
    <definedName name="GRANTS" localSheetId="6">'[1]BS-NONMAJOR'!#REF!</definedName>
    <definedName name="GRANTS" localSheetId="7">'[1]BS-NONMAJOR'!#REF!</definedName>
    <definedName name="GRANTS" localSheetId="9">'[1]BS-NONMAJOR'!#REF!</definedName>
    <definedName name="GRANTS" localSheetId="10">'[1]BS-NONMAJOR'!#REF!</definedName>
    <definedName name="GRANTS" localSheetId="8">'[1]BS-NONMAJOR'!#REF!</definedName>
    <definedName name="GRANTS" localSheetId="11">'[1]BS-NONMAJOR'!#REF!</definedName>
    <definedName name="GRANTS">'[1]BS-NONMAJOR'!#REF!</definedName>
    <definedName name="hhh" localSheetId="13">'[1]REV NONMAJOR'!#REF!</definedName>
    <definedName name="hhh" localSheetId="6">'[1]REV NONMAJOR'!#REF!</definedName>
    <definedName name="hhh" localSheetId="7">'[1]REV NONMAJOR'!#REF!</definedName>
    <definedName name="hhh" localSheetId="9">'[1]REV NONMAJOR'!#REF!</definedName>
    <definedName name="hhh" localSheetId="10">'[1]REV NONMAJOR'!#REF!</definedName>
    <definedName name="hhh" localSheetId="8">'[1]REV NONMAJOR'!#REF!</definedName>
    <definedName name="hhh" localSheetId="11">'[1]REV NONMAJOR'!#REF!</definedName>
    <definedName name="hhh">'[1]REV NONMAJOR'!#REF!</definedName>
    <definedName name="instr" localSheetId="13">#REF!</definedName>
    <definedName name="instr" localSheetId="12">#REF!</definedName>
    <definedName name="instr" localSheetId="6">#REF!</definedName>
    <definedName name="instr" localSheetId="7">#REF!</definedName>
    <definedName name="instr" localSheetId="9">#REF!</definedName>
    <definedName name="instr" localSheetId="10">#REF!</definedName>
    <definedName name="instr" localSheetId="8">#REF!</definedName>
    <definedName name="instr" localSheetId="11">#REF!</definedName>
    <definedName name="instr">#REF!</definedName>
    <definedName name="instrcapital" localSheetId="13">#REF!</definedName>
    <definedName name="instrcapital" localSheetId="12">#REF!</definedName>
    <definedName name="instrcapital" localSheetId="6">#REF!</definedName>
    <definedName name="instrcapital" localSheetId="7">#REF!</definedName>
    <definedName name="instrcapital" localSheetId="9">#REF!</definedName>
    <definedName name="instrcapital" localSheetId="10">#REF!</definedName>
    <definedName name="instrcapital" localSheetId="8">#REF!</definedName>
    <definedName name="instrcapital" localSheetId="11">#REF!</definedName>
    <definedName name="instrcapital">#REF!</definedName>
    <definedName name="instruction" localSheetId="13">#REF!</definedName>
    <definedName name="instruction" localSheetId="12">#REF!</definedName>
    <definedName name="instruction" localSheetId="6">#REF!</definedName>
    <definedName name="instruction" localSheetId="7">#REF!</definedName>
    <definedName name="instruction" localSheetId="9">#REF!</definedName>
    <definedName name="instruction" localSheetId="10">#REF!</definedName>
    <definedName name="instruction" localSheetId="8">#REF!</definedName>
    <definedName name="instruction" localSheetId="11">#REF!</definedName>
    <definedName name="instruction">#REF!</definedName>
    <definedName name="int" localSheetId="13">'[1]REV NONMAJOR'!#REF!</definedName>
    <definedName name="int" localSheetId="12">'[1]REV NONMAJOR'!#REF!</definedName>
    <definedName name="int" localSheetId="6">'[1]REV NONMAJOR'!#REF!</definedName>
    <definedName name="int" localSheetId="7">'[1]REV NONMAJOR'!#REF!</definedName>
    <definedName name="int" localSheetId="9">'[1]REV NONMAJOR'!#REF!</definedName>
    <definedName name="int" localSheetId="10">'[1]REV NONMAJOR'!#REF!</definedName>
    <definedName name="int" localSheetId="8">'[1]REV NONMAJOR'!#REF!</definedName>
    <definedName name="int" localSheetId="11">'[1]REV NONMAJOR'!#REF!</definedName>
    <definedName name="int">'[1]REV NONMAJOR'!#REF!</definedName>
    <definedName name="interest" localSheetId="13">#REF!</definedName>
    <definedName name="interest" localSheetId="12">#REF!</definedName>
    <definedName name="interest" localSheetId="6">#REF!</definedName>
    <definedName name="interest" localSheetId="7">#REF!</definedName>
    <definedName name="interest" localSheetId="9">#REF!</definedName>
    <definedName name="interest" localSheetId="10">#REF!</definedName>
    <definedName name="interest" localSheetId="8">#REF!</definedName>
    <definedName name="interest" localSheetId="11">#REF!</definedName>
    <definedName name="interest">#REF!</definedName>
    <definedName name="intermed" localSheetId="13">#REF!</definedName>
    <definedName name="intermed" localSheetId="12">#REF!</definedName>
    <definedName name="intermed" localSheetId="6">#REF!</definedName>
    <definedName name="intermed" localSheetId="7">#REF!</definedName>
    <definedName name="intermed" localSheetId="9">#REF!</definedName>
    <definedName name="intermed" localSheetId="10">#REF!</definedName>
    <definedName name="intermed" localSheetId="8">#REF!</definedName>
    <definedName name="intermed" localSheetId="11">#REF!</definedName>
    <definedName name="intermed">#REF!</definedName>
    <definedName name="inventory" localSheetId="13">'[1]BS-NONMAJOR'!#REF!</definedName>
    <definedName name="inventory" localSheetId="12">'[1]BS-NONMAJOR'!#REF!</definedName>
    <definedName name="inventory" localSheetId="6">'[1]BS-NONMAJOR'!#REF!</definedName>
    <definedName name="inventory" localSheetId="7">'[1]BS-NONMAJOR'!#REF!</definedName>
    <definedName name="inventory" localSheetId="9">'[1]BS-NONMAJOR'!#REF!</definedName>
    <definedName name="inventory" localSheetId="10">'[1]BS-NONMAJOR'!#REF!</definedName>
    <definedName name="inventory" localSheetId="8">'[1]BS-NONMAJOR'!#REF!</definedName>
    <definedName name="inventory" localSheetId="11">'[1]BS-NONMAJOR'!#REF!</definedName>
    <definedName name="inventory">'[1]BS-NONMAJOR'!#REF!</definedName>
    <definedName name="invreserve" localSheetId="13">'[1]BS-NONMAJOR'!#REF!</definedName>
    <definedName name="invreserve" localSheetId="12">'[1]BS-NONMAJOR'!#REF!</definedName>
    <definedName name="invreserve" localSheetId="6">'[1]BS-NONMAJOR'!#REF!</definedName>
    <definedName name="invreserve" localSheetId="7">'[1]BS-NONMAJOR'!#REF!</definedName>
    <definedName name="invreserve" localSheetId="9">'[1]BS-NONMAJOR'!#REF!</definedName>
    <definedName name="invreserve" localSheetId="10">'[1]BS-NONMAJOR'!#REF!</definedName>
    <definedName name="invreserve" localSheetId="8">'[1]BS-NONMAJOR'!#REF!</definedName>
    <definedName name="invreserve" localSheetId="11">'[1]BS-NONMAJOR'!#REF!</definedName>
    <definedName name="invreserve">'[1]BS-NONMAJOR'!#REF!</definedName>
    <definedName name="LAND" localSheetId="13">[1]GFREV!#REF!</definedName>
    <definedName name="LAND" localSheetId="6">[1]GFREV!#REF!</definedName>
    <definedName name="LAND" localSheetId="7">[1]GFREV!#REF!</definedName>
    <definedName name="LAND" localSheetId="9">[1]GFREV!#REF!</definedName>
    <definedName name="LAND" localSheetId="10">[1]GFREV!#REF!</definedName>
    <definedName name="LAND" localSheetId="8">[1]GFREV!#REF!</definedName>
    <definedName name="LAND" localSheetId="11">[1]GFREV!#REF!</definedName>
    <definedName name="LAND">[1]GFREV!#REF!</definedName>
    <definedName name="leasepurch" localSheetId="13">#REF!</definedName>
    <definedName name="leasepurch" localSheetId="12">#REF!</definedName>
    <definedName name="leasepurch" localSheetId="6">#REF!</definedName>
    <definedName name="leasepurch" localSheetId="7">#REF!</definedName>
    <definedName name="leasepurch" localSheetId="9">#REF!</definedName>
    <definedName name="leasepurch" localSheetId="10">#REF!</definedName>
    <definedName name="leasepurch" localSheetId="8">#REF!</definedName>
    <definedName name="leasepurch" localSheetId="11">#REF!</definedName>
    <definedName name="leasepurch">#REF!</definedName>
    <definedName name="misc" localSheetId="13">#REF!</definedName>
    <definedName name="misc" localSheetId="12">#REF!</definedName>
    <definedName name="misc" localSheetId="6">#REF!</definedName>
    <definedName name="misc" localSheetId="7">#REF!</definedName>
    <definedName name="misc" localSheetId="9">#REF!</definedName>
    <definedName name="misc" localSheetId="10">#REF!</definedName>
    <definedName name="misc" localSheetId="8">#REF!</definedName>
    <definedName name="misc" localSheetId="11">#REF!</definedName>
    <definedName name="misc">#REF!</definedName>
    <definedName name="newssales" localSheetId="13">'[1]REV NONMAJOR'!#REF!</definedName>
    <definedName name="newssales" localSheetId="12">'[1]REV NONMAJOR'!#REF!</definedName>
    <definedName name="newssales" localSheetId="6">'[1]REV NONMAJOR'!#REF!</definedName>
    <definedName name="newssales" localSheetId="7">'[1]REV NONMAJOR'!#REF!</definedName>
    <definedName name="newssales" localSheetId="9">'[1]REV NONMAJOR'!#REF!</definedName>
    <definedName name="newssales" localSheetId="10">'[1]REV NONMAJOR'!#REF!</definedName>
    <definedName name="newssales" localSheetId="8">'[1]REV NONMAJOR'!#REF!</definedName>
    <definedName name="newssales" localSheetId="11">'[1]REV NONMAJOR'!#REF!</definedName>
    <definedName name="newssales">'[1]REV NONMAJOR'!#REF!</definedName>
    <definedName name="nslp" localSheetId="13">'[1]201'!#REF!</definedName>
    <definedName name="nslp" localSheetId="12">'[1]201'!#REF!</definedName>
    <definedName name="nslp" localSheetId="6">'[1]201'!#REF!</definedName>
    <definedName name="nslp" localSheetId="7">'[1]201'!#REF!</definedName>
    <definedName name="nslp" localSheetId="9">'[1]201'!#REF!</definedName>
    <definedName name="nslp" localSheetId="10">'[1]201'!#REF!</definedName>
    <definedName name="nslp" localSheetId="8">'[1]201'!#REF!</definedName>
    <definedName name="nslp" localSheetId="11">'[1]201'!#REF!</definedName>
    <definedName name="nslp">'[1]201'!#REF!</definedName>
    <definedName name="o" localSheetId="13">#REF!</definedName>
    <definedName name="o" localSheetId="12">#REF!</definedName>
    <definedName name="o" localSheetId="6">#REF!</definedName>
    <definedName name="o" localSheetId="7">#REF!</definedName>
    <definedName name="o" localSheetId="9">#REF!</definedName>
    <definedName name="o" localSheetId="10">#REF!</definedName>
    <definedName name="o" localSheetId="8">#REF!</definedName>
    <definedName name="o" localSheetId="11">#REF!</definedName>
    <definedName name="o">#REF!</definedName>
    <definedName name="other" localSheetId="13">#REF!</definedName>
    <definedName name="other" localSheetId="12">#REF!</definedName>
    <definedName name="other" localSheetId="6">#REF!</definedName>
    <definedName name="other" localSheetId="7">#REF!</definedName>
    <definedName name="other" localSheetId="9">#REF!</definedName>
    <definedName name="other" localSheetId="10">#REF!</definedName>
    <definedName name="other" localSheetId="8">#REF!</definedName>
    <definedName name="other" localSheetId="11">#REF!</definedName>
    <definedName name="other">#REF!</definedName>
    <definedName name="prepaid" localSheetId="13">'[1]BS-NONMAJOR'!#REF!</definedName>
    <definedName name="prepaid" localSheetId="12">'[1]BS-NONMAJOR'!#REF!</definedName>
    <definedName name="prepaid" localSheetId="6">'[1]BS-NONMAJOR'!#REF!</definedName>
    <definedName name="prepaid" localSheetId="7">'[1]BS-NONMAJOR'!#REF!</definedName>
    <definedName name="prepaid" localSheetId="9">'[1]BS-NONMAJOR'!#REF!</definedName>
    <definedName name="prepaid" localSheetId="10">'[1]BS-NONMAJOR'!#REF!</definedName>
    <definedName name="prepaid" localSheetId="8">'[1]BS-NONMAJOR'!#REF!</definedName>
    <definedName name="prepaid" localSheetId="11">'[1]BS-NONMAJOR'!#REF!</definedName>
    <definedName name="prepaid">'[1]BS-NONMAJOR'!#REF!</definedName>
    <definedName name="_xlnm.Print_Area" localSheetId="4">'Change in proportionate Share'!$A$1:$F$39</definedName>
    <definedName name="_xlnm.Print_Area" localSheetId="3">'From PERS'!$A$1:$B$324</definedName>
    <definedName name="_xlnm.Print_Area" localSheetId="1">'FY19 Entries'!$A$1:$H$53</definedName>
    <definedName name="_xlnm.Print_Area" localSheetId="0">'Lead Sheet'!$A$1:$J$65</definedName>
    <definedName name="_xlnm.Print_Area" localSheetId="13">'RSI Schedule of Cont'!$A$1:$K$38</definedName>
    <definedName name="_xlnm.Print_Area" localSheetId="12">'RSI Schedule of Prop Share'!$A$1:$K$36</definedName>
    <definedName name="_xlnm.Print_Area" localSheetId="2">'State Schedule'!$A$1:$D$48</definedName>
    <definedName name="_xlnm.Print_Area" localSheetId="6">'Table 2'!$A$1:$AF$25</definedName>
    <definedName name="_xlnm.Print_Area" localSheetId="9">'Table 3'!$A$1:$D$23</definedName>
    <definedName name="_xlnm.Print_Area" localSheetId="10">'Table 4'!$I$1:$M$25</definedName>
    <definedName name="reserve" localSheetId="13">#REF!</definedName>
    <definedName name="reserve" localSheetId="12">#REF!</definedName>
    <definedName name="reserve" localSheetId="6">#REF!</definedName>
    <definedName name="reserve" localSheetId="7">#REF!</definedName>
    <definedName name="reserve" localSheetId="9">#REF!</definedName>
    <definedName name="reserve" localSheetId="10">#REF!</definedName>
    <definedName name="reserve" localSheetId="8">#REF!</definedName>
    <definedName name="reserve" localSheetId="11">#REF!</definedName>
    <definedName name="reserve">#REF!</definedName>
    <definedName name="residual" localSheetId="13">#REF!</definedName>
    <definedName name="residual" localSheetId="12">#REF!</definedName>
    <definedName name="residual" localSheetId="6">#REF!</definedName>
    <definedName name="residual" localSheetId="7">#REF!</definedName>
    <definedName name="residual" localSheetId="9">#REF!</definedName>
    <definedName name="residual" localSheetId="10">#REF!</definedName>
    <definedName name="residual" localSheetId="8">#REF!</definedName>
    <definedName name="residual" localSheetId="11">#REF!</definedName>
    <definedName name="residual">#REF!</definedName>
    <definedName name="revenue" localSheetId="13">#REF!</definedName>
    <definedName name="revenue" localSheetId="12">#REF!</definedName>
    <definedName name="revenue" localSheetId="6">#REF!</definedName>
    <definedName name="revenue" localSheetId="7">#REF!</definedName>
    <definedName name="revenue" localSheetId="9">#REF!</definedName>
    <definedName name="revenue" localSheetId="10">#REF!</definedName>
    <definedName name="revenue" localSheetId="8">#REF!</definedName>
    <definedName name="revenue" localSheetId="11">#REF!</definedName>
    <definedName name="revenue">#REF!</definedName>
    <definedName name="rrr" localSheetId="13">#REF!</definedName>
    <definedName name="rrr" localSheetId="6">#REF!</definedName>
    <definedName name="rrr" localSheetId="7">#REF!</definedName>
    <definedName name="rrr" localSheetId="9">#REF!</definedName>
    <definedName name="rrr" localSheetId="10">#REF!</definedName>
    <definedName name="rrr" localSheetId="8">#REF!</definedName>
    <definedName name="rrr" localSheetId="11">#REF!</definedName>
    <definedName name="rrr">#REF!</definedName>
    <definedName name="rrrr" localSheetId="13">'[1]201'!#REF!</definedName>
    <definedName name="rrrr" localSheetId="6">'[1]201'!#REF!</definedName>
    <definedName name="rrrr" localSheetId="7">'[1]201'!#REF!</definedName>
    <definedName name="rrrr" localSheetId="9">'[1]201'!#REF!</definedName>
    <definedName name="rrrr" localSheetId="10">'[1]201'!#REF!</definedName>
    <definedName name="rrrr" localSheetId="8">'[1]201'!#REF!</definedName>
    <definedName name="rrrr" localSheetId="11">'[1]201'!#REF!</definedName>
    <definedName name="rrrr">'[1]201'!#REF!</definedName>
    <definedName name="SA" localSheetId="13">#REF!</definedName>
    <definedName name="SA" localSheetId="12">#REF!</definedName>
    <definedName name="SA" localSheetId="6">#REF!</definedName>
    <definedName name="SA" localSheetId="7">#REF!</definedName>
    <definedName name="SA" localSheetId="9">#REF!</definedName>
    <definedName name="SA" localSheetId="10">#REF!</definedName>
    <definedName name="SA" localSheetId="8">#REF!</definedName>
    <definedName name="SA" localSheetId="11">#REF!</definedName>
    <definedName name="SA">#REF!</definedName>
    <definedName name="sac" localSheetId="13">[1]GFREV!#REF!</definedName>
    <definedName name="sac" localSheetId="6">[1]GFREV!#REF!</definedName>
    <definedName name="sac" localSheetId="7">[1]GFREV!#REF!</definedName>
    <definedName name="sac" localSheetId="9">[1]GFREV!#REF!</definedName>
    <definedName name="sac" localSheetId="10">[1]GFREV!#REF!</definedName>
    <definedName name="sac" localSheetId="8">[1]GFREV!#REF!</definedName>
    <definedName name="sac" localSheetId="11">[1]GFREV!#REF!</definedName>
    <definedName name="sac">[1]GFREV!#REF!</definedName>
    <definedName name="sacaplease" localSheetId="13">#REF!</definedName>
    <definedName name="sacaplease" localSheetId="12">#REF!</definedName>
    <definedName name="sacaplease" localSheetId="6">#REF!</definedName>
    <definedName name="sacaplease" localSheetId="7">#REF!</definedName>
    <definedName name="sacaplease" localSheetId="9">#REF!</definedName>
    <definedName name="sacaplease" localSheetId="10">#REF!</definedName>
    <definedName name="sacaplease" localSheetId="8">#REF!</definedName>
    <definedName name="sacaplease" localSheetId="11">#REF!</definedName>
    <definedName name="sacaplease">#REF!</definedName>
    <definedName name="sacapoutlay" localSheetId="13">#REF!</definedName>
    <definedName name="sacapoutlay" localSheetId="12">#REF!</definedName>
    <definedName name="sacapoutlay" localSheetId="6">#REF!</definedName>
    <definedName name="sacapoutlay" localSheetId="7">#REF!</definedName>
    <definedName name="sacapoutlay" localSheetId="9">#REF!</definedName>
    <definedName name="sacapoutlay" localSheetId="10">#REF!</definedName>
    <definedName name="sacapoutlay" localSheetId="8">#REF!</definedName>
    <definedName name="sacapoutlay" localSheetId="11">#REF!</definedName>
    <definedName name="sacapoutlay">#REF!</definedName>
    <definedName name="sachange" localSheetId="13">#REF!</definedName>
    <definedName name="sachange" localSheetId="12">#REF!</definedName>
    <definedName name="sachange" localSheetId="6">#REF!</definedName>
    <definedName name="sachange" localSheetId="7">#REF!</definedName>
    <definedName name="sachange" localSheetId="9">#REF!</definedName>
    <definedName name="sachange" localSheetId="10">#REF!</definedName>
    <definedName name="sachange" localSheetId="8">#REF!</definedName>
    <definedName name="sachange" localSheetId="11">#REF!</definedName>
    <definedName name="sachange">#REF!</definedName>
    <definedName name="sacls" localSheetId="13">#REF!</definedName>
    <definedName name="sacls" localSheetId="6">#REF!</definedName>
    <definedName name="sacls" localSheetId="7">#REF!</definedName>
    <definedName name="sacls" localSheetId="9">#REF!</definedName>
    <definedName name="sacls" localSheetId="10">#REF!</definedName>
    <definedName name="sacls" localSheetId="8">#REF!</definedName>
    <definedName name="sacls" localSheetId="11">#REF!</definedName>
    <definedName name="sacls">#REF!</definedName>
    <definedName name="sacomm" localSheetId="13">#REF!</definedName>
    <definedName name="sacomm" localSheetId="6">#REF!</definedName>
    <definedName name="sacomm" localSheetId="7">#REF!</definedName>
    <definedName name="sacomm" localSheetId="9">#REF!</definedName>
    <definedName name="sacomm" localSheetId="10">#REF!</definedName>
    <definedName name="sacomm" localSheetId="8">#REF!</definedName>
    <definedName name="sacomm" localSheetId="11">#REF!</definedName>
    <definedName name="sacomm">#REF!</definedName>
    <definedName name="sacommunity" localSheetId="13">#REF!</definedName>
    <definedName name="sacommunity" localSheetId="6">#REF!</definedName>
    <definedName name="sacommunity" localSheetId="7">#REF!</definedName>
    <definedName name="sacommunity" localSheetId="9">#REF!</definedName>
    <definedName name="sacommunity" localSheetId="10">#REF!</definedName>
    <definedName name="sacommunity" localSheetId="8">#REF!</definedName>
    <definedName name="sacommunity" localSheetId="11">#REF!</definedName>
    <definedName name="sacommunity">#REF!</definedName>
    <definedName name="sacontingensy" localSheetId="13">#REF!</definedName>
    <definedName name="sacontingensy" localSheetId="6">#REF!</definedName>
    <definedName name="sacontingensy" localSheetId="7">#REF!</definedName>
    <definedName name="sacontingensy" localSheetId="9">#REF!</definedName>
    <definedName name="sacontingensy" localSheetId="10">#REF!</definedName>
    <definedName name="sacontingensy" localSheetId="8">#REF!</definedName>
    <definedName name="sacontingensy" localSheetId="11">#REF!</definedName>
    <definedName name="sacontingensy">#REF!</definedName>
    <definedName name="sacontributions" localSheetId="13">[1]GFREV!#REF!</definedName>
    <definedName name="sacontributions" localSheetId="6">[1]GFREV!#REF!</definedName>
    <definedName name="sacontributions" localSheetId="7">[1]GFREV!#REF!</definedName>
    <definedName name="sacontributions" localSheetId="9">[1]GFREV!#REF!</definedName>
    <definedName name="sacontributions" localSheetId="10">[1]GFREV!#REF!</definedName>
    <definedName name="sacontributions" localSheetId="8">[1]GFREV!#REF!</definedName>
    <definedName name="sacontributions" localSheetId="11">[1]GFREV!#REF!</definedName>
    <definedName name="sacontributions">[1]GFREV!#REF!</definedName>
    <definedName name="sadebtseruve" localSheetId="13">#REF!</definedName>
    <definedName name="sadebtseruve" localSheetId="12">#REF!</definedName>
    <definedName name="sadebtseruve" localSheetId="6">#REF!</definedName>
    <definedName name="sadebtseruve" localSheetId="7">#REF!</definedName>
    <definedName name="sadebtseruve" localSheetId="9">#REF!</definedName>
    <definedName name="sadebtseruve" localSheetId="10">#REF!</definedName>
    <definedName name="sadebtseruve" localSheetId="8">#REF!</definedName>
    <definedName name="sadebtseruve" localSheetId="11">#REF!</definedName>
    <definedName name="sadebtseruve">#REF!</definedName>
    <definedName name="sadeff" localSheetId="13">#REF!</definedName>
    <definedName name="sadeff" localSheetId="12">#REF!</definedName>
    <definedName name="sadeff" localSheetId="6">#REF!</definedName>
    <definedName name="sadeff" localSheetId="7">#REF!</definedName>
    <definedName name="sadeff" localSheetId="9">#REF!</definedName>
    <definedName name="sadeff" localSheetId="10">#REF!</definedName>
    <definedName name="sadeff" localSheetId="8">#REF!</definedName>
    <definedName name="sadeff" localSheetId="11">#REF!</definedName>
    <definedName name="sadeff">#REF!</definedName>
    <definedName name="sads" localSheetId="13">#REF!</definedName>
    <definedName name="sads" localSheetId="12">#REF!</definedName>
    <definedName name="sads" localSheetId="6">#REF!</definedName>
    <definedName name="sads" localSheetId="7">#REF!</definedName>
    <definedName name="sads" localSheetId="9">#REF!</definedName>
    <definedName name="sads" localSheetId="10">#REF!</definedName>
    <definedName name="sads" localSheetId="8">#REF!</definedName>
    <definedName name="sads" localSheetId="11">#REF!</definedName>
    <definedName name="sads">#REF!</definedName>
    <definedName name="sads1" localSheetId="13">#REF!</definedName>
    <definedName name="sads1" localSheetId="6">#REF!</definedName>
    <definedName name="sads1" localSheetId="7">#REF!</definedName>
    <definedName name="sads1" localSheetId="9">#REF!</definedName>
    <definedName name="sads1" localSheetId="10">#REF!</definedName>
    <definedName name="sads1" localSheetId="8">#REF!</definedName>
    <definedName name="sads1" localSheetId="11">#REF!</definedName>
    <definedName name="sads1">#REF!</definedName>
    <definedName name="sae" localSheetId="13">#REF!</definedName>
    <definedName name="sae" localSheetId="6">#REF!</definedName>
    <definedName name="sae" localSheetId="7">#REF!</definedName>
    <definedName name="sae" localSheetId="9">#REF!</definedName>
    <definedName name="sae" localSheetId="10">#REF!</definedName>
    <definedName name="sae" localSheetId="8">#REF!</definedName>
    <definedName name="sae" localSheetId="11">#REF!</definedName>
    <definedName name="sae">#REF!</definedName>
    <definedName name="saearn" localSheetId="13">#REF!</definedName>
    <definedName name="saearn" localSheetId="6">#REF!</definedName>
    <definedName name="saearn" localSheetId="7">#REF!</definedName>
    <definedName name="saearn" localSheetId="9">#REF!</definedName>
    <definedName name="saearn" localSheetId="10">#REF!</definedName>
    <definedName name="saearn" localSheetId="8">#REF!</definedName>
    <definedName name="saearn" localSheetId="11">#REF!</definedName>
    <definedName name="saearn">#REF!</definedName>
    <definedName name="saexcess" localSheetId="13">#REF!</definedName>
    <definedName name="saexcess" localSheetId="6">#REF!</definedName>
    <definedName name="saexcess" localSheetId="7">#REF!</definedName>
    <definedName name="saexcess" localSheetId="9">#REF!</definedName>
    <definedName name="saexcess" localSheetId="10">#REF!</definedName>
    <definedName name="saexcess" localSheetId="8">#REF!</definedName>
    <definedName name="saexcess" localSheetId="11">#REF!</definedName>
    <definedName name="saexcess">#REF!</definedName>
    <definedName name="saexess" localSheetId="13">#REF!</definedName>
    <definedName name="saexess" localSheetId="6">#REF!</definedName>
    <definedName name="saexess" localSheetId="7">#REF!</definedName>
    <definedName name="saexess" localSheetId="9">#REF!</definedName>
    <definedName name="saexess" localSheetId="10">#REF!</definedName>
    <definedName name="saexess" localSheetId="8">#REF!</definedName>
    <definedName name="saexess" localSheetId="11">#REF!</definedName>
    <definedName name="saexess">#REF!</definedName>
    <definedName name="safed" localSheetId="13">#REF!</definedName>
    <definedName name="safed" localSheetId="6">#REF!</definedName>
    <definedName name="safed" localSheetId="7">#REF!</definedName>
    <definedName name="safed" localSheetId="9">#REF!</definedName>
    <definedName name="safed" localSheetId="10">#REF!</definedName>
    <definedName name="safed" localSheetId="8">#REF!</definedName>
    <definedName name="safed" localSheetId="11">#REF!</definedName>
    <definedName name="safed">#REF!</definedName>
    <definedName name="safed1" localSheetId="13">#REF!</definedName>
    <definedName name="safed1" localSheetId="6">#REF!</definedName>
    <definedName name="safed1" localSheetId="7">#REF!</definedName>
    <definedName name="safed1" localSheetId="9">#REF!</definedName>
    <definedName name="safed1" localSheetId="10">#REF!</definedName>
    <definedName name="safed1" localSheetId="8">#REF!</definedName>
    <definedName name="safed1" localSheetId="11">#REF!</definedName>
    <definedName name="safed1">#REF!</definedName>
    <definedName name="safed2" localSheetId="13">#REF!</definedName>
    <definedName name="safed2" localSheetId="6">#REF!</definedName>
    <definedName name="safed2" localSheetId="7">#REF!</definedName>
    <definedName name="safed2" localSheetId="9">#REF!</definedName>
    <definedName name="safed2" localSheetId="10">#REF!</definedName>
    <definedName name="safed2" localSheetId="8">#REF!</definedName>
    <definedName name="safed2" localSheetId="11">#REF!</definedName>
    <definedName name="safed2">#REF!</definedName>
    <definedName name="safederal" localSheetId="13">#REF!</definedName>
    <definedName name="safederal" localSheetId="6">#REF!</definedName>
    <definedName name="safederal" localSheetId="7">#REF!</definedName>
    <definedName name="safederal" localSheetId="9">#REF!</definedName>
    <definedName name="safederal" localSheetId="10">#REF!</definedName>
    <definedName name="safederal" localSheetId="8">#REF!</definedName>
    <definedName name="safederal" localSheetId="11">#REF!</definedName>
    <definedName name="safederal">#REF!</definedName>
    <definedName name="sag" localSheetId="13">'[1]BS-NONMAJOR'!#REF!</definedName>
    <definedName name="sag" localSheetId="6">'[1]BS-NONMAJOR'!#REF!</definedName>
    <definedName name="sag" localSheetId="7">'[1]BS-NONMAJOR'!#REF!</definedName>
    <definedName name="sag" localSheetId="9">'[1]BS-NONMAJOR'!#REF!</definedName>
    <definedName name="sag" localSheetId="10">'[1]BS-NONMAJOR'!#REF!</definedName>
    <definedName name="sag" localSheetId="8">'[1]BS-NONMAJOR'!#REF!</definedName>
    <definedName name="sag" localSheetId="11">'[1]BS-NONMAJOR'!#REF!</definedName>
    <definedName name="sag">'[1]BS-NONMAJOR'!#REF!</definedName>
    <definedName name="sags" localSheetId="13">#REF!</definedName>
    <definedName name="sags" localSheetId="12">#REF!</definedName>
    <definedName name="sags" localSheetId="6">#REF!</definedName>
    <definedName name="sags" localSheetId="7">#REF!</definedName>
    <definedName name="sags" localSheetId="9">#REF!</definedName>
    <definedName name="sags" localSheetId="10">#REF!</definedName>
    <definedName name="sags" localSheetId="8">#REF!</definedName>
    <definedName name="sags" localSheetId="11">#REF!</definedName>
    <definedName name="sags">#REF!</definedName>
    <definedName name="sainr" localSheetId="13">'[1]BS-NONMAJOR'!#REF!</definedName>
    <definedName name="sainr" localSheetId="6">'[1]BS-NONMAJOR'!#REF!</definedName>
    <definedName name="sainr" localSheetId="7">'[1]BS-NONMAJOR'!#REF!</definedName>
    <definedName name="sainr" localSheetId="9">'[1]BS-NONMAJOR'!#REF!</definedName>
    <definedName name="sainr" localSheetId="10">'[1]BS-NONMAJOR'!#REF!</definedName>
    <definedName name="sainr" localSheetId="8">'[1]BS-NONMAJOR'!#REF!</definedName>
    <definedName name="sainr" localSheetId="11">'[1]BS-NONMAJOR'!#REF!</definedName>
    <definedName name="sainr">'[1]BS-NONMAJOR'!#REF!</definedName>
    <definedName name="sainstruction" localSheetId="13">#REF!</definedName>
    <definedName name="sainstruction" localSheetId="12">#REF!</definedName>
    <definedName name="sainstruction" localSheetId="6">#REF!</definedName>
    <definedName name="sainstruction" localSheetId="7">#REF!</definedName>
    <definedName name="sainstruction" localSheetId="9">#REF!</definedName>
    <definedName name="sainstruction" localSheetId="10">#REF!</definedName>
    <definedName name="sainstruction" localSheetId="8">#REF!</definedName>
    <definedName name="sainstruction" localSheetId="11">#REF!</definedName>
    <definedName name="sainstruction">#REF!</definedName>
    <definedName name="saint" localSheetId="13">'[1]REV NONMAJOR'!#REF!</definedName>
    <definedName name="saint" localSheetId="6">'[1]REV NONMAJOR'!#REF!</definedName>
    <definedName name="saint" localSheetId="7">'[1]REV NONMAJOR'!#REF!</definedName>
    <definedName name="saint" localSheetId="9">'[1]REV NONMAJOR'!#REF!</definedName>
    <definedName name="saint" localSheetId="10">'[1]REV NONMAJOR'!#REF!</definedName>
    <definedName name="saint" localSheetId="8">'[1]REV NONMAJOR'!#REF!</definedName>
    <definedName name="saint" localSheetId="11">'[1]REV NONMAJOR'!#REF!</definedName>
    <definedName name="saint">'[1]REV NONMAJOR'!#REF!</definedName>
    <definedName name="sainterest" localSheetId="13">#REF!</definedName>
    <definedName name="sainterest" localSheetId="12">#REF!</definedName>
    <definedName name="sainterest" localSheetId="6">#REF!</definedName>
    <definedName name="sainterest" localSheetId="7">#REF!</definedName>
    <definedName name="sainterest" localSheetId="9">#REF!</definedName>
    <definedName name="sainterest" localSheetId="10">#REF!</definedName>
    <definedName name="sainterest" localSheetId="8">#REF!</definedName>
    <definedName name="sainterest" localSheetId="11">#REF!</definedName>
    <definedName name="sainterest">#REF!</definedName>
    <definedName name="saintermed" localSheetId="13">#REF!</definedName>
    <definedName name="saintermed" localSheetId="12">#REF!</definedName>
    <definedName name="saintermed" localSheetId="6">#REF!</definedName>
    <definedName name="saintermed" localSheetId="7">#REF!</definedName>
    <definedName name="saintermed" localSheetId="9">#REF!</definedName>
    <definedName name="saintermed" localSheetId="10">#REF!</definedName>
    <definedName name="saintermed" localSheetId="8">#REF!</definedName>
    <definedName name="saintermed" localSheetId="11">#REF!</definedName>
    <definedName name="saintermed">#REF!</definedName>
    <definedName name="saintmed" localSheetId="13">#REF!</definedName>
    <definedName name="saintmed" localSheetId="12">#REF!</definedName>
    <definedName name="saintmed" localSheetId="6">#REF!</definedName>
    <definedName name="saintmed" localSheetId="7">#REF!</definedName>
    <definedName name="saintmed" localSheetId="9">#REF!</definedName>
    <definedName name="saintmed" localSheetId="10">#REF!</definedName>
    <definedName name="saintmed" localSheetId="8">#REF!</definedName>
    <definedName name="saintmed" localSheetId="11">#REF!</definedName>
    <definedName name="saintmed">#REF!</definedName>
    <definedName name="sainv" localSheetId="13">'[1]BS-NONMAJOR'!#REF!</definedName>
    <definedName name="sainv" localSheetId="12">'[1]BS-NONMAJOR'!#REF!</definedName>
    <definedName name="sainv" localSheetId="6">'[1]BS-NONMAJOR'!#REF!</definedName>
    <definedName name="sainv" localSheetId="7">'[1]BS-NONMAJOR'!#REF!</definedName>
    <definedName name="sainv" localSheetId="9">'[1]BS-NONMAJOR'!#REF!</definedName>
    <definedName name="sainv" localSheetId="10">'[1]BS-NONMAJOR'!#REF!</definedName>
    <definedName name="sainv" localSheetId="8">'[1]BS-NONMAJOR'!#REF!</definedName>
    <definedName name="sainv" localSheetId="11">'[1]BS-NONMAJOR'!#REF!</definedName>
    <definedName name="sainv">'[1]BS-NONMAJOR'!#REF!</definedName>
    <definedName name="saland" localSheetId="13">[1]GFREV!#REF!</definedName>
    <definedName name="saland" localSheetId="12">[1]GFREV!#REF!</definedName>
    <definedName name="saland" localSheetId="6">[1]GFREV!#REF!</definedName>
    <definedName name="saland" localSheetId="7">[1]GFREV!#REF!</definedName>
    <definedName name="saland" localSheetId="9">[1]GFREV!#REF!</definedName>
    <definedName name="saland" localSheetId="10">[1]GFREV!#REF!</definedName>
    <definedName name="saland" localSheetId="8">[1]GFREV!#REF!</definedName>
    <definedName name="saland" localSheetId="11">[1]GFREV!#REF!</definedName>
    <definedName name="saland">[1]GFREV!#REF!</definedName>
    <definedName name="sale" localSheetId="13">#REF!</definedName>
    <definedName name="sale" localSheetId="12">#REF!</definedName>
    <definedName name="sale" localSheetId="6">#REF!</definedName>
    <definedName name="sale" localSheetId="7">#REF!</definedName>
    <definedName name="sale" localSheetId="9">#REF!</definedName>
    <definedName name="sale" localSheetId="10">#REF!</definedName>
    <definedName name="sale" localSheetId="8">#REF!</definedName>
    <definedName name="sale" localSheetId="11">#REF!</definedName>
    <definedName name="sale">#REF!</definedName>
    <definedName name="saleasepurch" localSheetId="13">#REF!</definedName>
    <definedName name="saleasepurch" localSheetId="12">#REF!</definedName>
    <definedName name="saleasepurch" localSheetId="6">#REF!</definedName>
    <definedName name="saleasepurch" localSheetId="7">#REF!</definedName>
    <definedName name="saleasepurch" localSheetId="9">#REF!</definedName>
    <definedName name="saleasepurch" localSheetId="10">#REF!</definedName>
    <definedName name="saleasepurch" localSheetId="8">#REF!</definedName>
    <definedName name="saleasepurch" localSheetId="11">#REF!</definedName>
    <definedName name="saleasepurch">#REF!</definedName>
    <definedName name="samics" localSheetId="13">#REF!</definedName>
    <definedName name="samics" localSheetId="12">#REF!</definedName>
    <definedName name="samics" localSheetId="6">#REF!</definedName>
    <definedName name="samics" localSheetId="7">#REF!</definedName>
    <definedName name="samics" localSheetId="9">#REF!</definedName>
    <definedName name="samics" localSheetId="10">#REF!</definedName>
    <definedName name="samics" localSheetId="8">#REF!</definedName>
    <definedName name="samics" localSheetId="11">#REF!</definedName>
    <definedName name="samics">#REF!</definedName>
    <definedName name="sanslp" localSheetId="13">'[1]201'!#REF!</definedName>
    <definedName name="sanslp" localSheetId="12">'[1]201'!#REF!</definedName>
    <definedName name="sanslp" localSheetId="6">'[1]201'!#REF!</definedName>
    <definedName name="sanslp" localSheetId="7">'[1]201'!#REF!</definedName>
    <definedName name="sanslp" localSheetId="9">'[1]201'!#REF!</definedName>
    <definedName name="sanslp" localSheetId="10">'[1]201'!#REF!</definedName>
    <definedName name="sanslp" localSheetId="8">'[1]201'!#REF!</definedName>
    <definedName name="sanslp" localSheetId="11">'[1]201'!#REF!</definedName>
    <definedName name="sanslp">'[1]201'!#REF!</definedName>
    <definedName name="sasupport" localSheetId="13">#REF!</definedName>
    <definedName name="sasupport" localSheetId="12">#REF!</definedName>
    <definedName name="sasupport" localSheetId="6">#REF!</definedName>
    <definedName name="sasupport" localSheetId="7">#REF!</definedName>
    <definedName name="sasupport" localSheetId="9">#REF!</definedName>
    <definedName name="sasupport" localSheetId="10">#REF!</definedName>
    <definedName name="sasupport" localSheetId="8">#REF!</definedName>
    <definedName name="sasupport" localSheetId="11">#REF!</definedName>
    <definedName name="sasupport">#REF!</definedName>
    <definedName name="satransin" localSheetId="13">'[1]201'!#REF!</definedName>
    <definedName name="satransin" localSheetId="12">'[1]201'!#REF!</definedName>
    <definedName name="satransin" localSheetId="6">'[1]201'!#REF!</definedName>
    <definedName name="satransin" localSheetId="7">'[1]201'!#REF!</definedName>
    <definedName name="satransin" localSheetId="9">'[1]201'!#REF!</definedName>
    <definedName name="satransin" localSheetId="10">'[1]201'!#REF!</definedName>
    <definedName name="satransin" localSheetId="8">'[1]201'!#REF!</definedName>
    <definedName name="satransin" localSheetId="11">'[1]201'!#REF!</definedName>
    <definedName name="satransin">'[1]201'!#REF!</definedName>
    <definedName name="satransout" localSheetId="13">#REF!</definedName>
    <definedName name="satransout" localSheetId="12">#REF!</definedName>
    <definedName name="satransout" localSheetId="6">#REF!</definedName>
    <definedName name="satransout" localSheetId="7">#REF!</definedName>
    <definedName name="satransout" localSheetId="9">#REF!</definedName>
    <definedName name="satransout" localSheetId="10">#REF!</definedName>
    <definedName name="satransout" localSheetId="8">#REF!</definedName>
    <definedName name="satransout" localSheetId="11">#REF!</definedName>
    <definedName name="satransout">#REF!</definedName>
    <definedName name="satuition" localSheetId="13">[1]GFREV!#REF!</definedName>
    <definedName name="satuition" localSheetId="6">[1]GFREV!#REF!</definedName>
    <definedName name="satuition" localSheetId="7">[1]GFREV!#REF!</definedName>
    <definedName name="satuition" localSheetId="9">[1]GFREV!#REF!</definedName>
    <definedName name="satuition" localSheetId="10">[1]GFREV!#REF!</definedName>
    <definedName name="satuition" localSheetId="8">[1]GFREV!#REF!</definedName>
    <definedName name="satuition" localSheetId="11">[1]GFREV!#REF!</definedName>
    <definedName name="satuition">[1]GFREV!#REF!</definedName>
    <definedName name="sdb" localSheetId="13">#REF!</definedName>
    <definedName name="sdb" localSheetId="12">#REF!</definedName>
    <definedName name="sdb" localSheetId="6">#REF!</definedName>
    <definedName name="sdb" localSheetId="7">#REF!</definedName>
    <definedName name="sdb" localSheetId="9">#REF!</definedName>
    <definedName name="sdb" localSheetId="10">#REF!</definedName>
    <definedName name="sdb" localSheetId="8">#REF!</definedName>
    <definedName name="sdb" localSheetId="11">#REF!</definedName>
    <definedName name="sdb">#REF!</definedName>
    <definedName name="sevices" localSheetId="13">'[1]REV NONMAJOR'!#REF!</definedName>
    <definedName name="sevices" localSheetId="6">'[1]REV NONMAJOR'!#REF!</definedName>
    <definedName name="sevices" localSheetId="7">'[1]REV NONMAJOR'!#REF!</definedName>
    <definedName name="sevices" localSheetId="9">'[1]REV NONMAJOR'!#REF!</definedName>
    <definedName name="sevices" localSheetId="10">'[1]REV NONMAJOR'!#REF!</definedName>
    <definedName name="sevices" localSheetId="8">'[1]REV NONMAJOR'!#REF!</definedName>
    <definedName name="sevices" localSheetId="11">'[1]REV NONMAJOR'!#REF!</definedName>
    <definedName name="sevices">'[1]REV NONMAJOR'!#REF!</definedName>
    <definedName name="ssdueto" localSheetId="13">'[1]BS-NONMAJOR'!#REF!</definedName>
    <definedName name="ssdueto" localSheetId="6">'[1]BS-NONMAJOR'!#REF!</definedName>
    <definedName name="ssdueto" localSheetId="7">'[1]BS-NONMAJOR'!#REF!</definedName>
    <definedName name="ssdueto" localSheetId="9">'[1]BS-NONMAJOR'!#REF!</definedName>
    <definedName name="ssdueto" localSheetId="10">'[1]BS-NONMAJOR'!#REF!</definedName>
    <definedName name="ssdueto" localSheetId="8">'[1]BS-NONMAJOR'!#REF!</definedName>
    <definedName name="ssdueto" localSheetId="11">'[1]BS-NONMAJOR'!#REF!</definedName>
    <definedName name="ssdueto">'[1]BS-NONMAJOR'!#REF!</definedName>
    <definedName name="sss" localSheetId="13">#REF!</definedName>
    <definedName name="sss" localSheetId="12">#REF!</definedName>
    <definedName name="sss" localSheetId="6">#REF!</definedName>
    <definedName name="sss" localSheetId="7">#REF!</definedName>
    <definedName name="sss" localSheetId="9">#REF!</definedName>
    <definedName name="sss" localSheetId="10">#REF!</definedName>
    <definedName name="sss" localSheetId="8">#REF!</definedName>
    <definedName name="sss" localSheetId="11">#REF!</definedName>
    <definedName name="sss">#REF!</definedName>
    <definedName name="ssss" localSheetId="13">[1]GFREV!#REF!</definedName>
    <definedName name="ssss" localSheetId="6">[1]GFREV!#REF!</definedName>
    <definedName name="ssss" localSheetId="7">[1]GFREV!#REF!</definedName>
    <definedName name="ssss" localSheetId="9">[1]GFREV!#REF!</definedName>
    <definedName name="ssss" localSheetId="10">[1]GFREV!#REF!</definedName>
    <definedName name="ssss" localSheetId="8">[1]GFREV!#REF!</definedName>
    <definedName name="ssss" localSheetId="11">[1]GFREV!#REF!</definedName>
    <definedName name="ssss">[1]GFREV!#REF!</definedName>
    <definedName name="state" localSheetId="13">#REF!</definedName>
    <definedName name="state" localSheetId="12">#REF!</definedName>
    <definedName name="state" localSheetId="6">#REF!</definedName>
    <definedName name="state" localSheetId="7">#REF!</definedName>
    <definedName name="state" localSheetId="9">#REF!</definedName>
    <definedName name="state" localSheetId="10">#REF!</definedName>
    <definedName name="state" localSheetId="8">#REF!</definedName>
    <definedName name="state" localSheetId="11">#REF!</definedName>
    <definedName name="state">#REF!</definedName>
    <definedName name="supp" localSheetId="13">#REF!</definedName>
    <definedName name="supp" localSheetId="12">#REF!</definedName>
    <definedName name="supp" localSheetId="6">#REF!</definedName>
    <definedName name="supp" localSheetId="7">#REF!</definedName>
    <definedName name="supp" localSheetId="9">#REF!</definedName>
    <definedName name="supp" localSheetId="10">#REF!</definedName>
    <definedName name="supp" localSheetId="8">#REF!</definedName>
    <definedName name="supp" localSheetId="11">#REF!</definedName>
    <definedName name="supp">#REF!</definedName>
    <definedName name="SUPPCAP" localSheetId="13">#REF!</definedName>
    <definedName name="SUPPCAP" localSheetId="12">#REF!</definedName>
    <definedName name="SUPPCAP" localSheetId="6">#REF!</definedName>
    <definedName name="SUPPCAP" localSheetId="7">#REF!</definedName>
    <definedName name="SUPPCAP" localSheetId="9">#REF!</definedName>
    <definedName name="SUPPCAP" localSheetId="10">#REF!</definedName>
    <definedName name="SUPPCAP" localSheetId="8">#REF!</definedName>
    <definedName name="SUPPCAP" localSheetId="11">#REF!</definedName>
    <definedName name="SUPPCAP">#REF!</definedName>
    <definedName name="suppcapital" localSheetId="13">#REF!</definedName>
    <definedName name="suppcapital" localSheetId="6">#REF!</definedName>
    <definedName name="suppcapital" localSheetId="7">#REF!</definedName>
    <definedName name="suppcapital" localSheetId="9">#REF!</definedName>
    <definedName name="suppcapital" localSheetId="10">#REF!</definedName>
    <definedName name="suppcapital" localSheetId="8">#REF!</definedName>
    <definedName name="suppcapital" localSheetId="11">#REF!</definedName>
    <definedName name="suppcapital">#REF!</definedName>
    <definedName name="support" localSheetId="13">#REF!</definedName>
    <definedName name="support" localSheetId="6">#REF!</definedName>
    <definedName name="support" localSheetId="7">#REF!</definedName>
    <definedName name="support" localSheetId="9">#REF!</definedName>
    <definedName name="support" localSheetId="10">#REF!</definedName>
    <definedName name="support" localSheetId="8">#REF!</definedName>
    <definedName name="support" localSheetId="11">#REF!</definedName>
    <definedName name="support">#REF!</definedName>
    <definedName name="taxes" localSheetId="13">#REF!</definedName>
    <definedName name="taxes" localSheetId="6">#REF!</definedName>
    <definedName name="taxes" localSheetId="7">#REF!</definedName>
    <definedName name="taxes" localSheetId="9">#REF!</definedName>
    <definedName name="taxes" localSheetId="10">#REF!</definedName>
    <definedName name="taxes" localSheetId="8">#REF!</definedName>
    <definedName name="taxes" localSheetId="11">#REF!</definedName>
    <definedName name="taxes">#REF!</definedName>
    <definedName name="trans" localSheetId="13">#REF!</definedName>
    <definedName name="trans" localSheetId="6">#REF!</definedName>
    <definedName name="trans" localSheetId="7">#REF!</definedName>
    <definedName name="trans" localSheetId="9">#REF!</definedName>
    <definedName name="trans" localSheetId="10">#REF!</definedName>
    <definedName name="trans" localSheetId="8">#REF!</definedName>
    <definedName name="trans" localSheetId="11">#REF!</definedName>
    <definedName name="trans">#REF!</definedName>
    <definedName name="transout" localSheetId="13">#REF!</definedName>
    <definedName name="transout" localSheetId="6">#REF!</definedName>
    <definedName name="transout" localSheetId="7">#REF!</definedName>
    <definedName name="transout" localSheetId="9">#REF!</definedName>
    <definedName name="transout" localSheetId="10">#REF!</definedName>
    <definedName name="transout" localSheetId="8">#REF!</definedName>
    <definedName name="transout" localSheetId="11">#REF!</definedName>
    <definedName name="transout">#REF!</definedName>
    <definedName name="TUITION" localSheetId="13">[1]GFREV!#REF!</definedName>
    <definedName name="TUITION" localSheetId="6">[1]GFREV!#REF!</definedName>
    <definedName name="TUITION" localSheetId="7">[1]GFREV!#REF!</definedName>
    <definedName name="TUITION" localSheetId="9">[1]GFREV!#REF!</definedName>
    <definedName name="TUITION" localSheetId="10">[1]GFREV!#REF!</definedName>
    <definedName name="TUITION" localSheetId="8">[1]GFREV!#REF!</definedName>
    <definedName name="TUITION" localSheetId="11">[1]GFREV!#REF!</definedName>
    <definedName name="TUITION">[1]GFREV!#REF!</definedName>
    <definedName name="WOST" localSheetId="13">[1]GFREV!#REF!</definedName>
    <definedName name="WOST" localSheetId="6">[1]GFREV!#REF!</definedName>
    <definedName name="WOST" localSheetId="7">[1]GFREV!#REF!</definedName>
    <definedName name="WOST" localSheetId="9">[1]GFREV!#REF!</definedName>
    <definedName name="WOST" localSheetId="10">[1]GFREV!#REF!</definedName>
    <definedName name="WOST" localSheetId="8">[1]GFREV!#REF!</definedName>
    <definedName name="WOST" localSheetId="11">[1]GFREV!#REF!</definedName>
    <definedName name="WOST">[1]GFREV!#REF!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6" i="6" l="1"/>
  <c r="G15" i="10" l="1"/>
  <c r="G16" i="10"/>
  <c r="I16" i="10" s="1"/>
  <c r="G17" i="10"/>
  <c r="G18" i="10"/>
  <c r="G14" i="10"/>
  <c r="E14" i="11"/>
  <c r="E15" i="11"/>
  <c r="E16" i="11"/>
  <c r="E17" i="11"/>
  <c r="G17" i="11" s="1"/>
  <c r="K17" i="11"/>
  <c r="A13" i="11"/>
  <c r="A14" i="11" s="1"/>
  <c r="A15" i="11" s="1"/>
  <c r="A16" i="11" s="1"/>
  <c r="A17" i="11" s="1"/>
  <c r="A15" i="10"/>
  <c r="A16" i="10" s="1"/>
  <c r="A17" i="10" s="1"/>
  <c r="A18" i="10" s="1"/>
  <c r="A19" i="10" s="1"/>
  <c r="M52" i="4" l="1"/>
  <c r="L20" i="6"/>
  <c r="N10" i="15"/>
  <c r="Z4" i="15"/>
  <c r="R3" i="15"/>
  <c r="S3" i="15"/>
  <c r="T3" i="15"/>
  <c r="U3" i="15"/>
  <c r="V3" i="15"/>
  <c r="W3" i="15"/>
  <c r="X3" i="15"/>
  <c r="Y3" i="15"/>
  <c r="Z3" i="15"/>
  <c r="Q3" i="15"/>
  <c r="C4" i="15"/>
  <c r="E4" i="15"/>
  <c r="F4" i="15"/>
  <c r="C3" i="15"/>
  <c r="D3" i="15"/>
  <c r="E3" i="15"/>
  <c r="F3" i="15"/>
  <c r="G3" i="15"/>
  <c r="H3" i="15"/>
  <c r="I3" i="15"/>
  <c r="J3" i="15"/>
  <c r="K3" i="15"/>
  <c r="L3" i="15"/>
  <c r="M3" i="15"/>
  <c r="B3" i="15"/>
  <c r="C23" i="14"/>
  <c r="C2" i="6" l="1"/>
  <c r="C2" i="15" s="1"/>
  <c r="F9" i="6"/>
  <c r="F6" i="15" s="1"/>
  <c r="F10" i="6"/>
  <c r="F7" i="15" s="1"/>
  <c r="F11" i="6"/>
  <c r="F8" i="15" s="1"/>
  <c r="F12" i="6"/>
  <c r="F9" i="15" s="1"/>
  <c r="F8" i="6"/>
  <c r="F5" i="15" s="1"/>
  <c r="F6" i="6"/>
  <c r="E12" i="6"/>
  <c r="E9" i="15" s="1"/>
  <c r="Q9" i="6"/>
  <c r="Q10" i="6"/>
  <c r="Q11" i="6"/>
  <c r="Q12" i="6"/>
  <c r="Q8" i="6"/>
  <c r="Q6" i="6"/>
  <c r="R9" i="6"/>
  <c r="R6" i="15" s="1"/>
  <c r="R10" i="6"/>
  <c r="R7" i="15" s="1"/>
  <c r="R11" i="6"/>
  <c r="R8" i="15" s="1"/>
  <c r="R12" i="6"/>
  <c r="R9" i="15" s="1"/>
  <c r="R8" i="6"/>
  <c r="R5" i="15" s="1"/>
  <c r="R6" i="6"/>
  <c r="T9" i="6"/>
  <c r="T6" i="15" s="1"/>
  <c r="T10" i="6"/>
  <c r="T7" i="15" s="1"/>
  <c r="T11" i="6"/>
  <c r="T8" i="15" s="1"/>
  <c r="T12" i="6"/>
  <c r="T9" i="15" s="1"/>
  <c r="T8" i="6"/>
  <c r="T5" i="15" s="1"/>
  <c r="T6" i="6"/>
  <c r="U9" i="6"/>
  <c r="U6" i="15" s="1"/>
  <c r="U10" i="6"/>
  <c r="U7" i="15" s="1"/>
  <c r="U11" i="6"/>
  <c r="U8" i="15" s="1"/>
  <c r="U12" i="6"/>
  <c r="U9" i="15" s="1"/>
  <c r="U8" i="6"/>
  <c r="U5" i="15" s="1"/>
  <c r="U6" i="6"/>
  <c r="V9" i="6"/>
  <c r="V6" i="15" s="1"/>
  <c r="V10" i="6"/>
  <c r="V7" i="15" s="1"/>
  <c r="V11" i="6"/>
  <c r="V8" i="15" s="1"/>
  <c r="V12" i="6"/>
  <c r="V9" i="15" s="1"/>
  <c r="V8" i="6"/>
  <c r="V5" i="15" s="1"/>
  <c r="V6" i="6"/>
  <c r="W9" i="6"/>
  <c r="W6" i="15" s="1"/>
  <c r="W10" i="6"/>
  <c r="W7" i="15" s="1"/>
  <c r="W11" i="6"/>
  <c r="W8" i="15" s="1"/>
  <c r="W12" i="6"/>
  <c r="W9" i="15" s="1"/>
  <c r="W8" i="6"/>
  <c r="W5" i="15" s="1"/>
  <c r="X9" i="6"/>
  <c r="X6" i="15" s="1"/>
  <c r="X10" i="6"/>
  <c r="X7" i="15" s="1"/>
  <c r="X11" i="6"/>
  <c r="X8" i="15" s="1"/>
  <c r="X12" i="6"/>
  <c r="X9" i="15" s="1"/>
  <c r="X8" i="6"/>
  <c r="X5" i="15" s="1"/>
  <c r="X11" i="15" s="1"/>
  <c r="X6" i="6"/>
  <c r="Y9" i="6"/>
  <c r="Y6" i="15" s="1"/>
  <c r="Y10" i="6"/>
  <c r="Y7" i="15" s="1"/>
  <c r="Y11" i="6"/>
  <c r="Y8" i="15" s="1"/>
  <c r="Y12" i="6"/>
  <c r="Y9" i="15" s="1"/>
  <c r="Y8" i="6"/>
  <c r="Y5" i="15" s="1"/>
  <c r="Y6" i="6"/>
  <c r="P9" i="6"/>
  <c r="P10" i="6"/>
  <c r="P11" i="6"/>
  <c r="P12" i="6"/>
  <c r="P8" i="6"/>
  <c r="P6" i="6"/>
  <c r="S4" i="6"/>
  <c r="S4" i="15" s="1"/>
  <c r="T4" i="6"/>
  <c r="T4" i="15" s="1"/>
  <c r="W4" i="6"/>
  <c r="W4" i="15" s="1"/>
  <c r="H4" i="6"/>
  <c r="H4" i="15" s="1"/>
  <c r="G4" i="6"/>
  <c r="G4" i="15" s="1"/>
  <c r="I4" i="6"/>
  <c r="I4" i="15" s="1"/>
  <c r="J4" i="6"/>
  <c r="J4" i="15" s="1"/>
  <c r="L4" i="6"/>
  <c r="L4" i="15" s="1"/>
  <c r="K4" i="6"/>
  <c r="K4" i="15" s="1"/>
  <c r="H9" i="6"/>
  <c r="H6" i="15" s="1"/>
  <c r="H10" i="6"/>
  <c r="H7" i="15" s="1"/>
  <c r="H11" i="6"/>
  <c r="H8" i="15" s="1"/>
  <c r="H12" i="6"/>
  <c r="H9" i="15" s="1"/>
  <c r="H8" i="6"/>
  <c r="H5" i="15" s="1"/>
  <c r="H6" i="6"/>
  <c r="G9" i="6"/>
  <c r="G6" i="15" s="1"/>
  <c r="G10" i="6"/>
  <c r="G7" i="15" s="1"/>
  <c r="G11" i="6"/>
  <c r="G8" i="15" s="1"/>
  <c r="G12" i="6"/>
  <c r="G9" i="15" s="1"/>
  <c r="G8" i="6"/>
  <c r="G5" i="15" s="1"/>
  <c r="G6" i="6"/>
  <c r="I6" i="6"/>
  <c r="C9" i="6"/>
  <c r="C6" i="15" s="1"/>
  <c r="C10" i="6"/>
  <c r="C7" i="15" s="1"/>
  <c r="C11" i="6"/>
  <c r="C8" i="15" s="1"/>
  <c r="C12" i="6"/>
  <c r="C9" i="15" s="1"/>
  <c r="C8" i="6"/>
  <c r="C5" i="15" s="1"/>
  <c r="C6" i="6"/>
  <c r="D9" i="6"/>
  <c r="D6" i="15" s="1"/>
  <c r="D10" i="6"/>
  <c r="D7" i="15" s="1"/>
  <c r="D11" i="6"/>
  <c r="D8" i="15" s="1"/>
  <c r="D12" i="6"/>
  <c r="D9" i="15" s="1"/>
  <c r="D8" i="6"/>
  <c r="D5" i="15" s="1"/>
  <c r="D6" i="6"/>
  <c r="S9" i="6"/>
  <c r="S6" i="15" s="1"/>
  <c r="S10" i="6"/>
  <c r="S7" i="15" s="1"/>
  <c r="S11" i="6"/>
  <c r="S8" i="15" s="1"/>
  <c r="S12" i="6"/>
  <c r="S9" i="15" s="1"/>
  <c r="S8" i="6"/>
  <c r="S5" i="15" s="1"/>
  <c r="S6" i="6"/>
  <c r="D4" i="6"/>
  <c r="B9" i="6"/>
  <c r="B6" i="15" s="1"/>
  <c r="B10" i="6"/>
  <c r="B7" i="15" s="1"/>
  <c r="B11" i="6"/>
  <c r="B8" i="15" s="1"/>
  <c r="B12" i="6"/>
  <c r="B9" i="15" s="1"/>
  <c r="B8" i="6"/>
  <c r="B5" i="15" s="1"/>
  <c r="B6" i="6"/>
  <c r="B4" i="6"/>
  <c r="B4" i="15" s="1"/>
  <c r="K2" i="6"/>
  <c r="K2" i="15" s="1"/>
  <c r="G2" i="6"/>
  <c r="G2" i="15" s="1"/>
  <c r="Q2" i="6"/>
  <c r="Q2" i="15" s="1"/>
  <c r="B2" i="6"/>
  <c r="B2" i="15" s="1"/>
  <c r="X2" i="6"/>
  <c r="X2" i="15" s="1"/>
  <c r="V2" i="6"/>
  <c r="V2" i="15" s="1"/>
  <c r="T2" i="6"/>
  <c r="T2" i="15" s="1"/>
  <c r="R2" i="6"/>
  <c r="R2" i="15" s="1"/>
  <c r="I2" i="6"/>
  <c r="I2" i="15" s="1"/>
  <c r="E31" i="6"/>
  <c r="E32" i="6"/>
  <c r="E33" i="6"/>
  <c r="E34" i="6"/>
  <c r="E30" i="6"/>
  <c r="E28" i="6"/>
  <c r="D31" i="6"/>
  <c r="D32" i="6"/>
  <c r="D33" i="6"/>
  <c r="D34" i="6"/>
  <c r="D30" i="6"/>
  <c r="D28" i="6"/>
  <c r="C28" i="6"/>
  <c r="B28" i="6"/>
  <c r="E26" i="6"/>
  <c r="B30" i="6"/>
  <c r="C30" i="6"/>
  <c r="B31" i="6"/>
  <c r="C31" i="6"/>
  <c r="B32" i="6"/>
  <c r="C32" i="6"/>
  <c r="B33" i="6"/>
  <c r="C33" i="6"/>
  <c r="B34" i="6"/>
  <c r="C34" i="6"/>
  <c r="B125" i="1"/>
  <c r="B23" i="1"/>
  <c r="B122" i="1" s="1"/>
  <c r="B24" i="1"/>
  <c r="B123" i="1" s="1"/>
  <c r="B25" i="1"/>
  <c r="B68" i="1" s="1"/>
  <c r="B26" i="1"/>
  <c r="B69" i="1" s="1"/>
  <c r="B27" i="1"/>
  <c r="B70" i="1" s="1"/>
  <c r="B28" i="1"/>
  <c r="B127" i="1" s="1"/>
  <c r="B29" i="1"/>
  <c r="B72" i="1" s="1"/>
  <c r="B30" i="1"/>
  <c r="B22" i="1"/>
  <c r="B65" i="1" s="1"/>
  <c r="B66" i="1"/>
  <c r="D31" i="2"/>
  <c r="AD6" i="15"/>
  <c r="AD7" i="15" s="1"/>
  <c r="AD8" i="15" s="1"/>
  <c r="AD9" i="15" s="1"/>
  <c r="B126" i="1" l="1"/>
  <c r="B121" i="1"/>
  <c r="Q8" i="15"/>
  <c r="Y4" i="6"/>
  <c r="Y4" i="15" s="1"/>
  <c r="Q7" i="15"/>
  <c r="Q4" i="6"/>
  <c r="Q4" i="15" s="1"/>
  <c r="X4" i="6"/>
  <c r="X4" i="15" s="1"/>
  <c r="T13" i="6"/>
  <c r="T14" i="6" s="1"/>
  <c r="Q6" i="15"/>
  <c r="Y11" i="15"/>
  <c r="W11" i="15"/>
  <c r="Q5" i="15"/>
  <c r="G13" i="6"/>
  <c r="R4" i="6"/>
  <c r="R4" i="15" s="1"/>
  <c r="D4" i="15"/>
  <c r="V4" i="6"/>
  <c r="V4" i="15" s="1"/>
  <c r="U4" i="6"/>
  <c r="U4" i="15" s="1"/>
  <c r="Q9" i="15"/>
  <c r="C13" i="6"/>
  <c r="H13" i="6"/>
  <c r="D13" i="6"/>
  <c r="D14" i="6" s="1"/>
  <c r="R13" i="6"/>
  <c r="X13" i="6"/>
  <c r="X14" i="6" s="1"/>
  <c r="Y13" i="6"/>
  <c r="Y14" i="6" s="1"/>
  <c r="V13" i="6"/>
  <c r="V14" i="6" s="1"/>
  <c r="F33" i="6"/>
  <c r="B35" i="6"/>
  <c r="W13" i="6"/>
  <c r="W14" i="6" s="1"/>
  <c r="F31" i="6"/>
  <c r="E35" i="6"/>
  <c r="C35" i="6"/>
  <c r="F34" i="6"/>
  <c r="F32" i="6"/>
  <c r="F28" i="6"/>
  <c r="F30" i="6"/>
  <c r="B124" i="1"/>
  <c r="B67" i="1"/>
  <c r="B71" i="1"/>
  <c r="B128" i="1"/>
  <c r="D35" i="6"/>
  <c r="C14" i="6" l="1"/>
  <c r="L19" i="6"/>
  <c r="L21" i="6" s="1"/>
  <c r="R14" i="6"/>
  <c r="F35" i="6"/>
  <c r="Z11" i="6" l="1"/>
  <c r="Z12" i="6"/>
  <c r="Z9" i="6"/>
  <c r="Z10" i="6"/>
  <c r="Z8" i="6"/>
  <c r="Z6" i="6"/>
  <c r="AA6" i="6" s="1"/>
  <c r="M6" i="6"/>
  <c r="M10" i="6"/>
  <c r="M7" i="15" s="1"/>
  <c r="M8" i="6"/>
  <c r="M5" i="15" s="1"/>
  <c r="M11" i="6"/>
  <c r="M8" i="15" s="1"/>
  <c r="M9" i="6"/>
  <c r="M6" i="15" s="1"/>
  <c r="M12" i="6"/>
  <c r="M9" i="15" s="1"/>
  <c r="M11" i="15" l="1"/>
  <c r="Z5" i="15"/>
  <c r="AA8" i="6"/>
  <c r="AA5" i="15" s="1"/>
  <c r="Z7" i="15"/>
  <c r="AA10" i="6"/>
  <c r="Z6" i="15"/>
  <c r="AA9" i="6"/>
  <c r="Z9" i="15"/>
  <c r="AA12" i="6"/>
  <c r="Z8" i="15"/>
  <c r="AA11" i="6"/>
  <c r="M13" i="6"/>
  <c r="M14" i="6" s="1"/>
  <c r="I17" i="10"/>
  <c r="Z11" i="15" l="1"/>
  <c r="B156" i="1"/>
  <c r="B155" i="1"/>
  <c r="B154" i="1"/>
  <c r="B153" i="1"/>
  <c r="B152" i="1"/>
  <c r="B151" i="1"/>
  <c r="B150" i="1"/>
  <c r="B149" i="1"/>
  <c r="B142" i="1"/>
  <c r="B141" i="1"/>
  <c r="B140" i="1"/>
  <c r="B139" i="1"/>
  <c r="B138" i="1"/>
  <c r="B137" i="1"/>
  <c r="B136" i="1"/>
  <c r="B135" i="1"/>
  <c r="B114" i="1"/>
  <c r="B113" i="1"/>
  <c r="B112" i="1"/>
  <c r="B111" i="1"/>
  <c r="B110" i="1"/>
  <c r="B109" i="1"/>
  <c r="B108" i="1"/>
  <c r="B107" i="1"/>
  <c r="B100" i="1"/>
  <c r="B99" i="1"/>
  <c r="B98" i="1"/>
  <c r="B97" i="1"/>
  <c r="B96" i="1"/>
  <c r="B95" i="1"/>
  <c r="B94" i="1"/>
  <c r="B93" i="1"/>
  <c r="B86" i="1"/>
  <c r="B85" i="1"/>
  <c r="B84" i="1"/>
  <c r="B83" i="1"/>
  <c r="B82" i="1"/>
  <c r="B81" i="1"/>
  <c r="B80" i="1"/>
  <c r="B79" i="1"/>
  <c r="B57" i="1"/>
  <c r="B56" i="1"/>
  <c r="B55" i="1"/>
  <c r="B54" i="1"/>
  <c r="B53" i="1"/>
  <c r="B52" i="1"/>
  <c r="B51" i="1"/>
  <c r="B50" i="1"/>
  <c r="B43" i="1"/>
  <c r="B42" i="1"/>
  <c r="B41" i="1"/>
  <c r="B40" i="1"/>
  <c r="B39" i="1"/>
  <c r="B38" i="1"/>
  <c r="B37" i="1"/>
  <c r="B36" i="1"/>
  <c r="C31" i="2"/>
  <c r="C33" i="2" l="1"/>
  <c r="E13" i="11"/>
  <c r="G13" i="11" s="1"/>
  <c r="K13" i="11" l="1"/>
  <c r="K9" i="6" l="1"/>
  <c r="K6" i="15" s="1"/>
  <c r="K10" i="6"/>
  <c r="K7" i="15" s="1"/>
  <c r="K11" i="6"/>
  <c r="K8" i="15" s="1"/>
  <c r="K12" i="6"/>
  <c r="K9" i="15" s="1"/>
  <c r="K8" i="6"/>
  <c r="K5" i="15" s="1"/>
  <c r="K6" i="6"/>
  <c r="L9" i="6"/>
  <c r="L6" i="15" s="1"/>
  <c r="L10" i="6"/>
  <c r="L7" i="15" s="1"/>
  <c r="L11" i="6"/>
  <c r="L8" i="15" s="1"/>
  <c r="L12" i="6"/>
  <c r="L9" i="15" s="1"/>
  <c r="L8" i="6"/>
  <c r="L5" i="15" s="1"/>
  <c r="L6" i="6"/>
  <c r="J9" i="6"/>
  <c r="J6" i="15" s="1"/>
  <c r="J10" i="6"/>
  <c r="J7" i="15" s="1"/>
  <c r="J11" i="6"/>
  <c r="J8" i="15" s="1"/>
  <c r="J12" i="6"/>
  <c r="J9" i="15" s="1"/>
  <c r="J8" i="6"/>
  <c r="J5" i="15" s="1"/>
  <c r="J6" i="6"/>
  <c r="I9" i="6"/>
  <c r="I6" i="15" s="1"/>
  <c r="I10" i="6"/>
  <c r="I7" i="15" s="1"/>
  <c r="I11" i="6"/>
  <c r="I8" i="15" s="1"/>
  <c r="I12" i="6"/>
  <c r="I9" i="15" s="1"/>
  <c r="I8" i="6"/>
  <c r="I5" i="15" s="1"/>
  <c r="N9" i="15" l="1"/>
  <c r="L11" i="15"/>
  <c r="N12" i="6"/>
  <c r="L13" i="6"/>
  <c r="L14" i="6" s="1"/>
  <c r="K13" i="6"/>
  <c r="K14" i="6" s="1"/>
  <c r="A19" i="1" l="1"/>
  <c r="AF10" i="15" l="1"/>
  <c r="AD10" i="15"/>
  <c r="P10" i="15"/>
  <c r="U13" i="6" l="1"/>
  <c r="U14" i="6" s="1"/>
  <c r="I18" i="10"/>
  <c r="I19" i="10"/>
  <c r="G14" i="6" l="1"/>
  <c r="H14" i="6"/>
  <c r="K14" i="11"/>
  <c r="A6" i="15"/>
  <c r="P6" i="15" s="1"/>
  <c r="A7" i="15"/>
  <c r="P7" i="15" s="1"/>
  <c r="A8" i="15"/>
  <c r="P8" i="15" s="1"/>
  <c r="A9" i="15"/>
  <c r="P9" i="15" s="1"/>
  <c r="A5" i="15"/>
  <c r="P5" i="15" s="1"/>
  <c r="A3" i="14"/>
  <c r="G14" i="11" l="1"/>
  <c r="F13" i="6" l="1"/>
  <c r="F14" i="6" s="1"/>
  <c r="G28" i="2"/>
  <c r="E46" i="13"/>
  <c r="I13" i="6" l="1"/>
  <c r="I14" i="6" s="1"/>
  <c r="M59" i="4" l="1"/>
  <c r="G11" i="8" l="1"/>
  <c r="A87" i="4"/>
  <c r="A79" i="4"/>
  <c r="A71" i="4"/>
  <c r="A63" i="4"/>
  <c r="A55" i="4"/>
  <c r="M53" i="4"/>
  <c r="D22" i="2" l="1"/>
  <c r="M57" i="4" s="1"/>
  <c r="B60" i="13" l="1"/>
  <c r="B61" i="13"/>
  <c r="B62" i="13"/>
  <c r="B63" i="13"/>
  <c r="B64" i="13"/>
  <c r="A1" i="14"/>
  <c r="C45" i="2"/>
  <c r="D33" i="2"/>
  <c r="D34" i="2" s="1"/>
  <c r="B54" i="13"/>
  <c r="B55" i="13"/>
  <c r="B56" i="13"/>
  <c r="B57" i="13"/>
  <c r="B58" i="13"/>
  <c r="B59" i="13"/>
  <c r="B53" i="13"/>
  <c r="B39" i="13"/>
  <c r="B33" i="13"/>
  <c r="B27" i="13"/>
  <c r="B21" i="13"/>
  <c r="B15" i="13"/>
  <c r="F45" i="2" l="1"/>
  <c r="H49" i="4"/>
  <c r="C12" i="11" l="1"/>
  <c r="E47" i="13" l="1"/>
  <c r="F47" i="4" s="1"/>
  <c r="E48" i="13"/>
  <c r="G47" i="4" s="1"/>
  <c r="E47" i="4"/>
  <c r="M54" i="4" l="1"/>
  <c r="M58" i="4" s="1"/>
  <c r="M60" i="4" l="1"/>
  <c r="B13" i="6"/>
  <c r="I11" i="15"/>
  <c r="D11" i="15" l="1"/>
  <c r="B11" i="15" l="1"/>
  <c r="E12" i="11" l="1"/>
  <c r="C15" i="10"/>
  <c r="E15" i="10"/>
  <c r="I15" i="10" s="1"/>
  <c r="K19" i="10"/>
  <c r="E3" i="5"/>
  <c r="E4" i="5"/>
  <c r="E5" i="5"/>
  <c r="E6" i="5"/>
  <c r="E8" i="5"/>
  <c r="E2" i="5"/>
  <c r="C3" i="5"/>
  <c r="C4" i="5"/>
  <c r="C5" i="5"/>
  <c r="C6" i="5"/>
  <c r="C8" i="5"/>
  <c r="G12" i="11" l="1"/>
  <c r="K12" i="11"/>
  <c r="E7" i="5"/>
  <c r="E10" i="5" s="1"/>
  <c r="F48" i="4"/>
  <c r="F49" i="4" l="1"/>
  <c r="C7" i="5"/>
  <c r="C10" i="5" s="1"/>
  <c r="C11" i="15" l="1"/>
  <c r="E11" i="6"/>
  <c r="E8" i="6"/>
  <c r="E10" i="6"/>
  <c r="E9" i="6"/>
  <c r="E6" i="6"/>
  <c r="N6" i="6" s="1"/>
  <c r="G18" i="2"/>
  <c r="G22" i="2"/>
  <c r="N10" i="6" l="1"/>
  <c r="E7" i="15"/>
  <c r="N7" i="15" s="1"/>
  <c r="N9" i="6"/>
  <c r="E6" i="15"/>
  <c r="N6" i="15" s="1"/>
  <c r="N11" i="6"/>
  <c r="E8" i="15"/>
  <c r="N8" i="15" s="1"/>
  <c r="N8" i="6"/>
  <c r="E5" i="15"/>
  <c r="N5" i="15" s="1"/>
  <c r="AF5" i="15" s="1"/>
  <c r="U11" i="15"/>
  <c r="T11" i="15"/>
  <c r="Q13" i="6"/>
  <c r="Q14" i="6" s="1"/>
  <c r="S13" i="6"/>
  <c r="S14" i="6" s="1"/>
  <c r="E13" i="6"/>
  <c r="N13" i="6" l="1"/>
  <c r="N15" i="6" s="1"/>
  <c r="B14" i="6"/>
  <c r="Z13" i="6"/>
  <c r="Z14" i="6" s="1"/>
  <c r="K11" i="15"/>
  <c r="R11" i="15"/>
  <c r="E14" i="6"/>
  <c r="B9" i="14"/>
  <c r="B8" i="14"/>
  <c r="E48" i="4"/>
  <c r="D28" i="14" l="1"/>
  <c r="E28" i="14" s="1"/>
  <c r="D21" i="14"/>
  <c r="D19" i="14"/>
  <c r="C21" i="14"/>
  <c r="C19" i="14"/>
  <c r="C22" i="14"/>
  <c r="C28" i="14"/>
  <c r="D22" i="14"/>
  <c r="E22" i="14" s="1"/>
  <c r="C18" i="14"/>
  <c r="C29" i="14"/>
  <c r="D20" i="14"/>
  <c r="D18" i="14"/>
  <c r="D29" i="14"/>
  <c r="E29" i="14" s="1"/>
  <c r="D25" i="14"/>
  <c r="D17" i="14"/>
  <c r="C17" i="14"/>
  <c r="C20" i="14"/>
  <c r="C25" i="14"/>
  <c r="Q11" i="15"/>
  <c r="E49" i="4"/>
  <c r="E19" i="14" l="1"/>
  <c r="E20" i="14"/>
  <c r="E21" i="14"/>
  <c r="E18" i="14"/>
  <c r="E17" i="14"/>
  <c r="E25" i="14"/>
  <c r="G48" i="4"/>
  <c r="E31" i="14" l="1"/>
  <c r="G49" i="4"/>
  <c r="S11" i="15"/>
  <c r="G31" i="14" l="1"/>
  <c r="E33" i="14"/>
  <c r="E34" i="14" s="1"/>
  <c r="G33" i="14" l="1"/>
  <c r="G34" i="14"/>
  <c r="AA9" i="15"/>
  <c r="C3" i="12"/>
  <c r="AA6" i="15" l="1"/>
  <c r="AF6" i="15" s="1"/>
  <c r="AA7" i="15"/>
  <c r="AF7" i="15" s="1"/>
  <c r="AA8" i="15"/>
  <c r="AF8" i="15" s="1"/>
  <c r="AF9" i="15"/>
  <c r="J13" i="6"/>
  <c r="J14" i="6" s="1"/>
  <c r="I8" i="11"/>
  <c r="A1" i="11"/>
  <c r="AF11" i="15" l="1"/>
  <c r="AA13" i="6"/>
  <c r="N11" i="15"/>
  <c r="J11" i="15"/>
  <c r="V11" i="15"/>
  <c r="G10" i="10"/>
  <c r="I7" i="10"/>
  <c r="E9" i="10"/>
  <c r="AA11" i="15" l="1"/>
  <c r="AF17" i="15" s="1"/>
  <c r="AA15" i="6"/>
  <c r="E3" i="12"/>
  <c r="K16" i="11"/>
  <c r="E14" i="10"/>
  <c r="I14" i="10" s="1"/>
  <c r="C14" i="10"/>
  <c r="K15" i="11" l="1"/>
  <c r="G3" i="12"/>
  <c r="G16" i="11"/>
  <c r="G15" i="11"/>
  <c r="H3" i="9" l="1"/>
  <c r="F3" i="9"/>
  <c r="D3" i="9"/>
  <c r="K23" i="8"/>
  <c r="C2" i="5" l="1"/>
  <c r="C40" i="4" l="1"/>
  <c r="C41" i="4"/>
  <c r="G29" i="2"/>
  <c r="G13" i="2"/>
  <c r="G12" i="2"/>
  <c r="G10" i="2"/>
  <c r="G9" i="2"/>
  <c r="C37" i="4" l="1"/>
  <c r="C43" i="4"/>
  <c r="D35" i="4" l="1"/>
  <c r="D12" i="4"/>
  <c r="D31" i="4"/>
  <c r="D33" i="4"/>
  <c r="D26" i="4"/>
  <c r="D15" i="4"/>
  <c r="D20" i="4"/>
  <c r="D11" i="4"/>
  <c r="E11" i="4" s="1"/>
  <c r="D27" i="4"/>
  <c r="D32" i="4"/>
  <c r="D22" i="4"/>
  <c r="D34" i="4"/>
  <c r="D10" i="4"/>
  <c r="D24" i="4"/>
  <c r="D25" i="4"/>
  <c r="D13" i="4"/>
  <c r="D16" i="4"/>
  <c r="D29" i="4"/>
  <c r="D30" i="4"/>
  <c r="D23" i="4"/>
  <c r="C45" i="4"/>
  <c r="D18" i="4"/>
  <c r="D21" i="4"/>
  <c r="D28" i="4"/>
  <c r="D19" i="4"/>
  <c r="D14" i="4"/>
  <c r="D17" i="4"/>
  <c r="F10" i="4" l="1"/>
  <c r="E10" i="4"/>
  <c r="G16" i="4"/>
  <c r="E16" i="4"/>
  <c r="F16" i="4"/>
  <c r="G28" i="4"/>
  <c r="E28" i="4"/>
  <c r="F28" i="4"/>
  <c r="F23" i="4"/>
  <c r="I23" i="13" s="1"/>
  <c r="G23" i="13" s="1"/>
  <c r="G23" i="4"/>
  <c r="I24" i="13" s="1"/>
  <c r="E23" i="4"/>
  <c r="I22" i="13" s="1"/>
  <c r="E13" i="4"/>
  <c r="F13" i="4"/>
  <c r="G13" i="4"/>
  <c r="E34" i="4"/>
  <c r="F34" i="4"/>
  <c r="G34" i="4"/>
  <c r="F11" i="4"/>
  <c r="G11" i="4"/>
  <c r="E33" i="4"/>
  <c r="F33" i="4"/>
  <c r="G33" i="4"/>
  <c r="E21" i="4"/>
  <c r="F21" i="4"/>
  <c r="G21" i="4"/>
  <c r="E25" i="4"/>
  <c r="I34" i="13" s="1"/>
  <c r="G34" i="13" s="1"/>
  <c r="F25" i="4"/>
  <c r="I35" i="13" s="1"/>
  <c r="G35" i="13" s="1"/>
  <c r="G25" i="4"/>
  <c r="I36" i="13" s="1"/>
  <c r="G36" i="13" s="1"/>
  <c r="G20" i="4"/>
  <c r="E20" i="4"/>
  <c r="F20" i="4"/>
  <c r="F31" i="4"/>
  <c r="G31" i="4"/>
  <c r="E31" i="4"/>
  <c r="E17" i="4"/>
  <c r="F17" i="4"/>
  <c r="G17" i="4"/>
  <c r="E30" i="4"/>
  <c r="F30" i="4"/>
  <c r="G30" i="4"/>
  <c r="E22" i="4"/>
  <c r="F22" i="4"/>
  <c r="I17" i="13" s="1"/>
  <c r="G22" i="4"/>
  <c r="I18" i="13" s="1"/>
  <c r="E14" i="4"/>
  <c r="F14" i="4"/>
  <c r="G14" i="4"/>
  <c r="E18" i="4"/>
  <c r="F18" i="4"/>
  <c r="G18" i="4"/>
  <c r="E29" i="4"/>
  <c r="F29" i="4"/>
  <c r="G29" i="4"/>
  <c r="G24" i="4"/>
  <c r="I30" i="13" s="1"/>
  <c r="G30" i="13" s="1"/>
  <c r="E24" i="4"/>
  <c r="I28" i="13" s="1"/>
  <c r="G28" i="13" s="1"/>
  <c r="F24" i="4"/>
  <c r="I29" i="13" s="1"/>
  <c r="G29" i="13" s="1"/>
  <c r="G32" i="4"/>
  <c r="E32" i="4"/>
  <c r="F32" i="4"/>
  <c r="F15" i="4"/>
  <c r="G15" i="4"/>
  <c r="E15" i="4"/>
  <c r="G12" i="4"/>
  <c r="E12" i="4"/>
  <c r="F12" i="4"/>
  <c r="F19" i="4"/>
  <c r="G19" i="4"/>
  <c r="E19" i="4"/>
  <c r="F27" i="4"/>
  <c r="G27" i="4"/>
  <c r="E27" i="4"/>
  <c r="E26" i="4"/>
  <c r="I40" i="13" s="1"/>
  <c r="G40" i="13" s="1"/>
  <c r="F26" i="4"/>
  <c r="I41" i="13" s="1"/>
  <c r="G41" i="13" s="1"/>
  <c r="G26" i="4"/>
  <c r="I42" i="13" s="1"/>
  <c r="G42" i="13" s="1"/>
  <c r="F35" i="4"/>
  <c r="G35" i="4"/>
  <c r="E35" i="4"/>
  <c r="G10" i="4"/>
  <c r="E4" i="12"/>
  <c r="E6" i="12" s="1"/>
  <c r="D41" i="4"/>
  <c r="D40" i="4"/>
  <c r="F37" i="4" l="1"/>
  <c r="F40" i="4"/>
  <c r="C89" i="4"/>
  <c r="D89" i="4"/>
  <c r="C88" i="4"/>
  <c r="D88" i="4"/>
  <c r="C80" i="4"/>
  <c r="D80" i="4"/>
  <c r="D90" i="4"/>
  <c r="C90" i="4"/>
  <c r="C81" i="4"/>
  <c r="D81" i="4"/>
  <c r="D72" i="4"/>
  <c r="C72" i="4"/>
  <c r="C82" i="4"/>
  <c r="D82" i="4"/>
  <c r="C73" i="4"/>
  <c r="D73" i="4"/>
  <c r="D74" i="4"/>
  <c r="C74" i="4"/>
  <c r="C65" i="4"/>
  <c r="D65" i="4"/>
  <c r="G37" i="4"/>
  <c r="E37" i="4"/>
  <c r="E40" i="4"/>
  <c r="I10" i="13" s="1"/>
  <c r="G10" i="13" s="1"/>
  <c r="I16" i="13"/>
  <c r="G16" i="13" s="1"/>
  <c r="E41" i="4"/>
  <c r="G24" i="13"/>
  <c r="G18" i="13"/>
  <c r="G22" i="13"/>
  <c r="G17" i="13"/>
  <c r="G31" i="13"/>
  <c r="E12" i="12"/>
  <c r="C4" i="12"/>
  <c r="D43" i="4"/>
  <c r="D45" i="4" s="1"/>
  <c r="D97" i="4" l="1"/>
  <c r="C97" i="4"/>
  <c r="C75" i="4"/>
  <c r="C77" i="4" s="1"/>
  <c r="D75" i="4"/>
  <c r="D77" i="4" s="1"/>
  <c r="C64" i="4"/>
  <c r="D64" i="4"/>
  <c r="C58" i="4"/>
  <c r="D58" i="4"/>
  <c r="D66" i="4"/>
  <c r="C66" i="4"/>
  <c r="C57" i="4"/>
  <c r="D57" i="4"/>
  <c r="D56" i="4"/>
  <c r="C56" i="4"/>
  <c r="G25" i="13"/>
  <c r="G19" i="13"/>
  <c r="G4" i="12"/>
  <c r="G6" i="12" s="1"/>
  <c r="C6" i="12"/>
  <c r="C12" i="12" s="1"/>
  <c r="E43" i="4"/>
  <c r="C67" i="4" l="1"/>
  <c r="C69" i="4" s="1"/>
  <c r="D67" i="4"/>
  <c r="D69" i="4" s="1"/>
  <c r="C59" i="4"/>
  <c r="D59" i="4"/>
  <c r="G46" i="13"/>
  <c r="I46" i="13"/>
  <c r="K46" i="13" s="1"/>
  <c r="G12" i="12"/>
  <c r="E45" i="4"/>
  <c r="L46" i="13" l="1"/>
  <c r="D61" i="4" l="1"/>
  <c r="E69" i="4" l="1"/>
  <c r="C61" i="4"/>
  <c r="E61" i="4" s="1"/>
  <c r="E77" i="4"/>
  <c r="H37" i="4" l="1"/>
  <c r="H21" i="4" s="1"/>
  <c r="H17" i="4" l="1"/>
  <c r="H18" i="4"/>
  <c r="H32" i="4"/>
  <c r="H29" i="4"/>
  <c r="H22" i="4"/>
  <c r="H23" i="4"/>
  <c r="H20" i="4"/>
  <c r="H26" i="4"/>
  <c r="H27" i="4"/>
  <c r="H28" i="4"/>
  <c r="H24" i="4"/>
  <c r="H33" i="4"/>
  <c r="H19" i="4"/>
  <c r="H31" i="4"/>
  <c r="H35" i="4"/>
  <c r="H25" i="4"/>
  <c r="H34" i="4"/>
  <c r="H30" i="4"/>
  <c r="H40" i="4" l="1"/>
  <c r="G40" i="4"/>
  <c r="H41" i="4"/>
  <c r="F41" i="4"/>
  <c r="G41" i="4"/>
  <c r="H43" i="4" l="1"/>
  <c r="H45" i="4" s="1"/>
  <c r="F43" i="4"/>
  <c r="F45" i="4" s="1"/>
  <c r="I12" i="13"/>
  <c r="G12" i="13" s="1"/>
  <c r="G43" i="4"/>
  <c r="G45" i="4" s="1"/>
  <c r="I11" i="13"/>
  <c r="G11" i="13" s="1"/>
  <c r="G43" i="13"/>
  <c r="G37" i="13"/>
  <c r="C98" i="4" l="1"/>
  <c r="D98" i="4"/>
  <c r="C99" i="4"/>
  <c r="D99" i="4"/>
  <c r="C91" i="4"/>
  <c r="C93" i="4" s="1"/>
  <c r="D91" i="4"/>
  <c r="D93" i="4" s="1"/>
  <c r="C83" i="4"/>
  <c r="C85" i="4" s="1"/>
  <c r="D83" i="4"/>
  <c r="D85" i="4" s="1"/>
  <c r="I48" i="13"/>
  <c r="K48" i="13" s="1"/>
  <c r="G48" i="13"/>
  <c r="G13" i="13"/>
  <c r="I47" i="13"/>
  <c r="K47" i="13" s="1"/>
  <c r="G47" i="13"/>
  <c r="G49" i="13" l="1"/>
  <c r="K49" i="13" s="1"/>
  <c r="C100" i="4"/>
  <c r="C102" i="4" s="1"/>
  <c r="D100" i="4"/>
  <c r="D102" i="4" s="1"/>
  <c r="E93" i="4"/>
  <c r="E85" i="4"/>
  <c r="I60" i="13"/>
  <c r="I64" i="13"/>
  <c r="I63" i="13"/>
  <c r="I61" i="13"/>
  <c r="I62" i="13"/>
  <c r="I54" i="13"/>
  <c r="I58" i="13"/>
  <c r="I55" i="13"/>
  <c r="I59" i="13"/>
  <c r="I56" i="13"/>
  <c r="I53" i="13"/>
  <c r="I57" i="13"/>
  <c r="L48" i="13"/>
  <c r="L47" i="13"/>
  <c r="E102" i="4" l="1"/>
  <c r="G67" i="13"/>
  <c r="N60" i="4"/>
  <c r="I65" i="13"/>
  <c r="I67"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Matthew Apken</author>
  </authors>
  <commentList>
    <comment ref="E10" authorId="0" shapeId="0" xr:uid="{00000000-0006-0000-0000-000001000000}">
      <text>
        <r>
          <rPr>
            <b/>
            <sz val="9"/>
            <color indexed="81"/>
            <rFont val="Tahoma"/>
            <family val="2"/>
          </rPr>
          <t>Note:</t>
        </r>
        <r>
          <rPr>
            <sz val="9"/>
            <color indexed="81"/>
            <rFont val="Tahoma"/>
            <family val="2"/>
          </rPr>
          <t xml:space="preserve">
Insert numbers from prior years.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Matthew Apken</author>
    <author>Tonya Moffitt</author>
    <author>tmoffitt</author>
  </authors>
  <commentList>
    <comment ref="C7" authorId="0" shapeId="0" xr:uid="{00000000-0006-0000-0100-000001000000}">
      <text>
        <r>
          <rPr>
            <sz val="9"/>
            <color indexed="81"/>
            <rFont val="Tahoma"/>
            <family val="2"/>
          </rPr>
          <t>This is the allocation method the entity has chosen to use examples it could be PERS payments or Covered Payroll</t>
        </r>
      </text>
    </comment>
    <comment ref="B22" authorId="1" shapeId="0" xr:uid="{00000000-0006-0000-0100-000002000000}">
      <text>
        <r>
          <rPr>
            <b/>
            <sz val="9"/>
            <color indexed="81"/>
            <rFont val="Tahoma"/>
            <family val="2"/>
          </rPr>
          <t>Note:</t>
        </r>
        <r>
          <rPr>
            <sz val="9"/>
            <color indexed="81"/>
            <rFont val="Tahoma"/>
            <family val="2"/>
          </rPr>
          <t xml:space="preserve">
Start Enterprise Funds Here</t>
        </r>
      </text>
    </comment>
    <comment ref="H37" authorId="0" shapeId="0" xr:uid="{00000000-0006-0000-0100-000003000000}">
      <text>
        <r>
          <rPr>
            <sz val="9"/>
            <color indexed="81"/>
            <rFont val="Tahoma"/>
            <family val="2"/>
          </rPr>
          <t>Schedule of Pension Amounts by Employer. Changes in Employer Proportion and differences between employer contributions and proportionate Share contributions.</t>
        </r>
      </text>
    </comment>
    <comment ref="E47" authorId="0" shapeId="0" xr:uid="{00000000-0006-0000-0100-000004000000}">
      <text>
        <r>
          <rPr>
            <sz val="9"/>
            <color indexed="81"/>
            <rFont val="Tahoma"/>
            <family val="2"/>
          </rPr>
          <t xml:space="preserve">Input from PY
</t>
        </r>
      </text>
    </comment>
    <comment ref="F47" authorId="0" shapeId="0" xr:uid="{00000000-0006-0000-0100-000005000000}">
      <text>
        <r>
          <rPr>
            <b/>
            <sz val="9"/>
            <color indexed="81"/>
            <rFont val="Tahoma"/>
            <family val="2"/>
          </rPr>
          <t>Note:</t>
        </r>
        <r>
          <rPr>
            <sz val="9"/>
            <color indexed="81"/>
            <rFont val="Tahoma"/>
            <family val="2"/>
          </rPr>
          <t xml:space="preserve">
Input from prior year FS</t>
        </r>
      </text>
    </comment>
    <comment ref="G47" authorId="0" shapeId="0" xr:uid="{00000000-0006-0000-0100-000006000000}">
      <text>
        <r>
          <rPr>
            <b/>
            <sz val="9"/>
            <color indexed="81"/>
            <rFont val="Tahoma"/>
            <family val="2"/>
          </rPr>
          <t>Note:</t>
        </r>
        <r>
          <rPr>
            <sz val="9"/>
            <color indexed="81"/>
            <rFont val="Tahoma"/>
            <family val="2"/>
          </rPr>
          <t xml:space="preserve">
Input from prior year FS.</t>
        </r>
      </text>
    </comment>
    <comment ref="E48" authorId="0" shapeId="0" xr:uid="{00000000-0006-0000-0100-000007000000}">
      <text>
        <r>
          <rPr>
            <sz val="9"/>
            <color indexed="81"/>
            <rFont val="Tahoma"/>
            <family val="2"/>
          </rPr>
          <t>Linked from "State schedule" worksheet - Schedule of Pension Amounts by Employer. Employer Net Pension Liability/(Asset) at MD</t>
        </r>
      </text>
    </comment>
    <comment ref="M52" authorId="0" shapeId="0" xr:uid="{00000000-0006-0000-0100-000008000000}">
      <text>
        <r>
          <rPr>
            <b/>
            <sz val="9"/>
            <color indexed="81"/>
            <rFont val="Tahoma"/>
            <family val="2"/>
          </rPr>
          <t>Note:</t>
        </r>
        <r>
          <rPr>
            <sz val="9"/>
            <color indexed="81"/>
            <rFont val="Tahoma"/>
            <family val="2"/>
          </rPr>
          <t xml:space="preserve">
from PERS Cash Contributions subsequent to measurement date of June 30, 2017 </t>
        </r>
        <r>
          <rPr>
            <sz val="9"/>
            <color indexed="10"/>
            <rFont val="Tahoma"/>
            <family val="2"/>
          </rPr>
          <t>didn't (subtract)</t>
        </r>
        <r>
          <rPr>
            <sz val="9"/>
            <color indexed="81"/>
            <rFont val="Tahoma"/>
            <family val="2"/>
          </rPr>
          <t xml:space="preserve"> include transitional Liability Principal payment for total defined benefit
You can also get it from PY "State Schedule" cell C32</t>
        </r>
      </text>
    </comment>
    <comment ref="A54" authorId="2" shapeId="0" xr:uid="{00000000-0006-0000-0100-000009000000}">
      <text>
        <r>
          <rPr>
            <sz val="9"/>
            <color indexed="10"/>
            <rFont val="Tahoma"/>
            <family val="2"/>
          </rPr>
          <t>Must do these Journal Entries for All Enterprise Funds</t>
        </r>
      </text>
    </comment>
    <comment ref="M54" authorId="0" shapeId="0" xr:uid="{00000000-0006-0000-0100-00000A000000}">
      <text>
        <r>
          <rPr>
            <b/>
            <sz val="9"/>
            <color indexed="81"/>
            <rFont val="Tahoma"/>
            <family val="2"/>
          </rPr>
          <t>Note:</t>
        </r>
        <r>
          <rPr>
            <sz val="9"/>
            <color indexed="81"/>
            <rFont val="Tahoma"/>
            <family val="2"/>
          </rPr>
          <t xml:space="preserve">
This is the difference between Last years Contributions after measurement date and the Current year Exhibit H of actual contributions. This is needed to reconcile back to the state schedule.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Matthew Apken</author>
    <author>Tonya Moffitt</author>
  </authors>
  <commentList>
    <comment ref="C32" authorId="0" shapeId="0" xr:uid="{00000000-0006-0000-0200-000001000000}">
      <text>
        <r>
          <rPr>
            <sz val="9"/>
            <color indexed="81"/>
            <rFont val="Tahoma"/>
            <family val="2"/>
          </rPr>
          <t>Note:
This amount is to be determined from the "Cash Contributions Posted Subsequent to Measurement Date of June 30, 2018" it is the "Benefit" less "Transition Liability Contributions Principal Payments (if applicable)" use the link from F31 to find that report</t>
        </r>
      </text>
    </comment>
    <comment ref="C39" authorId="1" shapeId="0" xr:uid="{00000000-0006-0000-0200-000002000000}">
      <text>
        <r>
          <rPr>
            <sz val="9"/>
            <color indexed="81"/>
            <rFont val="Tahoma"/>
            <family val="2"/>
          </rPr>
          <t>This should be the number from the PERS schedule plus cell C-32 (contributions subsequent to the MD)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Matthew Apken</author>
    <author>Tonya Moffitt</author>
    <author>Craig Popp</author>
  </authors>
  <commentList>
    <comment ref="B17" authorId="0" shapeId="0" xr:uid="{00000000-0006-0000-0400-000001000000}">
      <text>
        <r>
          <rPr>
            <b/>
            <sz val="9"/>
            <color indexed="81"/>
            <rFont val="Tahoma"/>
            <family val="2"/>
          </rPr>
          <t>Note:</t>
        </r>
        <r>
          <rPr>
            <sz val="9"/>
            <color indexed="81"/>
            <rFont val="Tahoma"/>
            <family val="2"/>
          </rPr>
          <t xml:space="preserve">
This comes from PY Exhibit B</t>
        </r>
      </text>
    </comment>
    <comment ref="B18" authorId="1" shapeId="0" xr:uid="{DA28FBAB-A656-4D23-897E-0649BB2C4DD6}">
      <text>
        <r>
          <rPr>
            <b/>
            <sz val="9"/>
            <color indexed="81"/>
            <rFont val="Tahoma"/>
            <family val="2"/>
          </rPr>
          <t xml:space="preserve">Note:
</t>
        </r>
        <r>
          <rPr>
            <sz val="9"/>
            <color indexed="81"/>
            <rFont val="Tahoma"/>
            <family val="2"/>
          </rPr>
          <t>This comes from PY Exhibit B</t>
        </r>
        <r>
          <rPr>
            <sz val="9"/>
            <color indexed="81"/>
            <rFont val="Tahoma"/>
            <family val="2"/>
          </rPr>
          <t xml:space="preserve">
</t>
        </r>
      </text>
    </comment>
    <comment ref="B19" authorId="1" shapeId="0" xr:uid="{1408D982-BA89-4CEE-8175-063E30271930}">
      <text>
        <r>
          <rPr>
            <b/>
            <sz val="9"/>
            <color indexed="81"/>
            <rFont val="Tahoma"/>
            <family val="2"/>
          </rPr>
          <t xml:space="preserve">Note:
</t>
        </r>
        <r>
          <rPr>
            <sz val="9"/>
            <color indexed="81"/>
            <rFont val="Tahoma"/>
            <family val="2"/>
          </rPr>
          <t>This comes from PY Exhibit B</t>
        </r>
        <r>
          <rPr>
            <sz val="9"/>
            <color indexed="81"/>
            <rFont val="Tahoma"/>
            <family val="2"/>
          </rPr>
          <t xml:space="preserve">
</t>
        </r>
      </text>
    </comment>
    <comment ref="B20" authorId="0" shapeId="0" xr:uid="{00000000-0006-0000-0400-000002000000}">
      <text>
        <r>
          <rPr>
            <b/>
            <sz val="9"/>
            <color indexed="81"/>
            <rFont val="Tahoma"/>
            <family val="2"/>
          </rPr>
          <t>Note:</t>
        </r>
        <r>
          <rPr>
            <sz val="9"/>
            <color indexed="81"/>
            <rFont val="Tahoma"/>
            <family val="2"/>
          </rPr>
          <t xml:space="preserve">
This comes from PY Exhibit B</t>
        </r>
      </text>
    </comment>
    <comment ref="B21" authorId="1" shapeId="0" xr:uid="{B121DF38-95D4-40E8-9C5F-146A0B5E431B}">
      <text>
        <r>
          <rPr>
            <sz val="9"/>
            <color indexed="81"/>
            <rFont val="Tahoma"/>
            <family val="2"/>
          </rPr>
          <t>Note:
This comes from PY Exhibit B</t>
        </r>
      </text>
    </comment>
    <comment ref="B22" authorId="1" shapeId="0" xr:uid="{5178D27E-5F9E-4825-A1F3-8B36F97945FD}">
      <text>
        <r>
          <rPr>
            <b/>
            <sz val="9"/>
            <color indexed="81"/>
            <rFont val="Tahoma"/>
            <family val="2"/>
          </rPr>
          <t xml:space="preserve">Note:
</t>
        </r>
        <r>
          <rPr>
            <sz val="9"/>
            <color indexed="81"/>
            <rFont val="Tahoma"/>
            <family val="2"/>
          </rPr>
          <t xml:space="preserve">This comes from PY Exhibit B
</t>
        </r>
      </text>
    </comment>
    <comment ref="C23" authorId="0" shapeId="0" xr:uid="{00000000-0006-0000-0400-000003000000}">
      <text>
        <r>
          <rPr>
            <b/>
            <sz val="9"/>
            <color indexed="81"/>
            <rFont val="Tahoma"/>
            <family val="2"/>
          </rPr>
          <t>Note:</t>
        </r>
        <r>
          <rPr>
            <sz val="9"/>
            <color indexed="81"/>
            <rFont val="Tahoma"/>
            <family val="2"/>
          </rPr>
          <t xml:space="preserve">
This is the contributions made after measurement date for last FY.</t>
        </r>
      </text>
    </comment>
    <comment ref="B25" authorId="2" shapeId="0" xr:uid="{2DC9918F-9AAB-42DF-A548-F50940DF6B3B}">
      <text>
        <r>
          <rPr>
            <b/>
            <sz val="9"/>
            <color indexed="81"/>
            <rFont val="Tahoma"/>
            <family val="2"/>
          </rPr>
          <t>Note:</t>
        </r>
        <r>
          <rPr>
            <sz val="9"/>
            <color indexed="81"/>
            <rFont val="Tahoma"/>
            <family val="2"/>
          </rPr>
          <t xml:space="preserve">
This amount comes from PY Exibit C </t>
        </r>
      </text>
    </comment>
    <comment ref="B28" authorId="1" shapeId="0" xr:uid="{01F6334B-12A0-4143-A943-BEF994C600C5}">
      <text>
        <r>
          <rPr>
            <b/>
            <sz val="9"/>
            <color indexed="81"/>
            <rFont val="Tahoma"/>
            <family val="2"/>
          </rPr>
          <t xml:space="preserve">Note:
</t>
        </r>
        <r>
          <rPr>
            <sz val="9"/>
            <color indexed="81"/>
            <rFont val="Tahoma"/>
            <family val="2"/>
          </rPr>
          <t xml:space="preserve">This comes from PY Exhibit B
</t>
        </r>
      </text>
    </comment>
    <comment ref="B29" authorId="1" shapeId="0" xr:uid="{2699E223-0515-44E2-BDCD-EAA98ACC5C2F}">
      <text>
        <r>
          <rPr>
            <b/>
            <sz val="9"/>
            <color indexed="81"/>
            <rFont val="Tahoma"/>
            <family val="2"/>
          </rPr>
          <t xml:space="preserve">Note:
</t>
        </r>
        <r>
          <rPr>
            <sz val="9"/>
            <color indexed="81"/>
            <rFont val="Tahoma"/>
            <family val="2"/>
          </rPr>
          <t xml:space="preserve">This comes from PY Exhibit B
</t>
        </r>
      </text>
    </comment>
    <comment ref="E31" authorId="2" shapeId="0" xr:uid="{7FED3EC4-F6E1-471C-98A9-196A8CF410D2}">
      <text>
        <r>
          <rPr>
            <b/>
            <sz val="9"/>
            <color indexed="81"/>
            <rFont val="Tahoma"/>
            <family val="2"/>
          </rPr>
          <t>Craig Popp:</t>
        </r>
        <r>
          <rPr>
            <sz val="9"/>
            <color indexed="81"/>
            <rFont val="Tahoma"/>
            <family val="2"/>
          </rPr>
          <t xml:space="preserve">
Rounded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Matthew Apken</author>
  </authors>
  <commentList>
    <comment ref="E12" authorId="0" shapeId="0" xr:uid="{00000000-0006-0000-0600-000001000000}">
      <text>
        <r>
          <rPr>
            <b/>
            <sz val="9"/>
            <color indexed="81"/>
            <rFont val="Tahoma"/>
            <family val="2"/>
          </rPr>
          <t>Note:</t>
        </r>
        <r>
          <rPr>
            <sz val="9"/>
            <color indexed="81"/>
            <rFont val="Tahoma"/>
            <family val="2"/>
          </rPr>
          <t xml:space="preserve">
Round last number to match</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Tonya Moffitt</author>
  </authors>
  <commentList>
    <comment ref="N8" authorId="0" shapeId="0" xr:uid="{00000000-0006-0000-0900-000001000000}">
      <text>
        <r>
          <rPr>
            <b/>
            <sz val="9"/>
            <color indexed="81"/>
            <rFont val="Tahoma"/>
            <family val="2"/>
          </rPr>
          <t xml:space="preserve">Note:
</t>
        </r>
        <r>
          <rPr>
            <sz val="9"/>
            <color indexed="81"/>
            <rFont val="Tahoma"/>
            <family val="2"/>
          </rPr>
          <t>Adjust by.01 to make total equal 100%</t>
        </r>
        <r>
          <rPr>
            <sz val="9"/>
            <color indexed="81"/>
            <rFont val="Tahoma"/>
            <family val="2"/>
          </rPr>
          <t xml:space="preserve">
</t>
        </r>
      </text>
    </comment>
    <comment ref="N9" authorId="0" shapeId="0" xr:uid="{00000000-0006-0000-0900-000002000000}">
      <text>
        <r>
          <rPr>
            <b/>
            <sz val="9"/>
            <color indexed="81"/>
            <rFont val="Tahoma"/>
            <family val="2"/>
          </rPr>
          <t xml:space="preserve">Note:
</t>
        </r>
        <r>
          <rPr>
            <sz val="9"/>
            <color indexed="81"/>
            <rFont val="Tahoma"/>
            <family val="2"/>
          </rPr>
          <t xml:space="preserve">Adjust by.01 to make total equal 100%
</t>
        </r>
      </text>
    </comment>
    <comment ref="N11" authorId="0" shapeId="0" xr:uid="{E3D57C3B-04E1-4471-8465-D2075355E67E}">
      <text>
        <r>
          <rPr>
            <b/>
            <sz val="9"/>
            <color indexed="81"/>
            <rFont val="Tahoma"/>
            <family val="2"/>
          </rPr>
          <t xml:space="preserve">Note:
</t>
        </r>
        <r>
          <rPr>
            <sz val="9"/>
            <color indexed="81"/>
            <rFont val="Tahoma"/>
            <family val="2"/>
          </rPr>
          <t xml:space="preserve">Adjust by.01 to make total equal 100%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Matthew Apken</author>
  </authors>
  <commentList>
    <comment ref="K19" authorId="0" shapeId="0" xr:uid="{00000000-0006-0000-0C00-000004000000}">
      <text>
        <r>
          <rPr>
            <sz val="9"/>
            <color indexed="81"/>
            <rFont val="Tahoma"/>
            <family val="2"/>
          </rPr>
          <t>This was calculated using the information in the RSI of the OPERS CAFR. In the schedule of changes in net pension (asset)/Liability and related ratios (unaudited)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Matthew Apken</author>
  </authors>
  <commentList>
    <comment ref="I12" authorId="0" shapeId="0" xr:uid="{6828A49A-AA90-42A5-97D9-D93190A9B092}">
      <text>
        <r>
          <rPr>
            <b/>
            <sz val="9"/>
            <color indexed="81"/>
            <rFont val="Tahoma"/>
            <family val="2"/>
          </rPr>
          <t>Note:</t>
        </r>
        <r>
          <rPr>
            <sz val="9"/>
            <color indexed="81"/>
            <rFont val="Tahoma"/>
            <family val="2"/>
          </rPr>
          <t xml:space="preserve">
This is the covered payroll amount paid in the prior year 7/1/17-6/30/18.  The net pension asset or liability determination is one year old; it was determined as of the measurement date</t>
        </r>
      </text>
    </comment>
  </commentList>
</comments>
</file>

<file path=xl/sharedStrings.xml><?xml version="1.0" encoding="utf-8"?>
<sst xmlns="http://schemas.openxmlformats.org/spreadsheetml/2006/main" count="840" uniqueCount="409">
  <si>
    <r>
      <t xml:space="preserve">DATA BELOW TAKEN </t>
    </r>
    <r>
      <rPr>
        <b/>
        <i/>
        <sz val="11"/>
        <color theme="1"/>
        <rFont val="Calibri"/>
        <family val="2"/>
        <scheme val="minor"/>
      </rPr>
      <t>DIRECTLY</t>
    </r>
    <r>
      <rPr>
        <b/>
        <sz val="11"/>
        <color theme="1"/>
        <rFont val="Calibri"/>
        <family val="2"/>
        <scheme val="minor"/>
      </rPr>
      <t xml:space="preserve"> FROM PERS EXHIBITS (gasb_68_exhibits.pdf)</t>
    </r>
  </si>
  <si>
    <t>EXHIBIT C</t>
  </si>
  <si>
    <t>Employer Number</t>
  </si>
  <si>
    <t>Employer Name</t>
  </si>
  <si>
    <t>Proportionate Share at Prior Measurement Date</t>
  </si>
  <si>
    <t>Proportionate Share at Current Measurement Date</t>
  </si>
  <si>
    <t>Employer Net Pension Liability/(Asset) at Prior Measurement Date</t>
  </si>
  <si>
    <t>Employer Net Pension Liability/(Asset) at Measurement Date</t>
  </si>
  <si>
    <t>EXHIBIT D</t>
  </si>
  <si>
    <t>Employer Net Pension Liability/(Asset) at MD</t>
  </si>
  <si>
    <t>Differences between Expected and Actual Experience</t>
  </si>
  <si>
    <t>Changes in Assumptions</t>
  </si>
  <si>
    <t>Differences between Projected and Actual Investment Earnings</t>
  </si>
  <si>
    <t>Employer Share of Collective Expense/(Income)</t>
  </si>
  <si>
    <t>Employer Total Expense/(Income)</t>
  </si>
  <si>
    <t>EXHIBIT E</t>
  </si>
  <si>
    <t>Rate Pool</t>
  </si>
  <si>
    <t>Tier 1/Tier 2 Valuation Pay</t>
  </si>
  <si>
    <t>OPSRP General Service Valuation Pay</t>
  </si>
  <si>
    <t>OPSRP Police &amp; Fire Valuation Pay</t>
  </si>
  <si>
    <t>Total Valuation Pay</t>
  </si>
  <si>
    <t>Tier 1/Tier 2 NC Rate</t>
  </si>
  <si>
    <t>OPSRP General Service NC Rate</t>
  </si>
  <si>
    <t>OPSRP Police &amp; Fire NC Rate</t>
  </si>
  <si>
    <t>Total PVFNC</t>
  </si>
  <si>
    <t>EXHIBIT F</t>
  </si>
  <si>
    <t>OPSRP UAL</t>
  </si>
  <si>
    <t>Total Valuation Pay for All OPSRP Employers</t>
  </si>
  <si>
    <t>OPSRP UAL Allocated to Employer</t>
  </si>
  <si>
    <t>Tier 1/Tier 2 UAL for Rate Pool</t>
  </si>
  <si>
    <t>Total Valuation Pay for All Rate Pool Employers</t>
  </si>
  <si>
    <t>Tier 1/Tier 2 UAL Allocated to Employer</t>
  </si>
  <si>
    <t>MFD #10 UAL Allocated to Employer</t>
  </si>
  <si>
    <t>Employer PreSLGRP (Surplus) Adjustment</t>
  </si>
  <si>
    <t>Employer PreSLGRP Liability Flag</t>
  </si>
  <si>
    <t>Employer Transition (Surplus) Adjustment</t>
  </si>
  <si>
    <t>Employer Transition Liability Flag</t>
  </si>
  <si>
    <t>Employer Net Tier 1/Tier 2 UAL</t>
  </si>
  <si>
    <t>EXHIBIT G</t>
  </si>
  <si>
    <t>Employer Total Present Value of Contribution Effort</t>
  </si>
  <si>
    <t>ER Proportionate Share</t>
  </si>
  <si>
    <t>EXHIBIT H</t>
  </si>
  <si>
    <t>Net Deferred Outflow(Inflow) Due to Change in Proportionate Share</t>
  </si>
  <si>
    <t>System Contributions for Measurement Period*</t>
  </si>
  <si>
    <t>Employer Proportionate Share of Contributions*</t>
  </si>
  <si>
    <t>Employer Actual Contributions*</t>
  </si>
  <si>
    <t>Net Deferred Outflow(Inflow) due to employer contributions</t>
  </si>
  <si>
    <t>Amortization Period</t>
  </si>
  <si>
    <t xml:space="preserve">Actuarial Valuation Date (liability rolled forward to MD) </t>
  </si>
  <si>
    <t>Discount rate</t>
  </si>
  <si>
    <t>of Resources</t>
  </si>
  <si>
    <t xml:space="preserve">Total (prior to post-MD contributions) </t>
  </si>
  <si>
    <t>Contributions  subsequent to the MD</t>
  </si>
  <si>
    <t>Employer Subsequent Fiscal Years</t>
  </si>
  <si>
    <t>PERS</t>
  </si>
  <si>
    <t>Payments</t>
  </si>
  <si>
    <t>fund</t>
  </si>
  <si>
    <t>%</t>
  </si>
  <si>
    <t>G</t>
  </si>
  <si>
    <t>E</t>
  </si>
  <si>
    <t>Deferred Outflows of Resources</t>
  </si>
  <si>
    <t>Deferred Inflows of Resources</t>
  </si>
  <si>
    <t>Total</t>
  </si>
  <si>
    <t>Valuation Date</t>
  </si>
  <si>
    <t>Experience Study Report</t>
  </si>
  <si>
    <t>Actuarial Cost Method</t>
  </si>
  <si>
    <t>Entry Age Normal</t>
  </si>
  <si>
    <t>Actuarial Assumptions:</t>
  </si>
  <si>
    <t>Inflation Rate</t>
  </si>
  <si>
    <t>Projected Salary Increases</t>
  </si>
  <si>
    <t>Mortality</t>
  </si>
  <si>
    <t>Asset Class</t>
  </si>
  <si>
    <t>Target Allocation</t>
  </si>
  <si>
    <t>Compounded Annual Return (Geometric)</t>
  </si>
  <si>
    <t>Core Fixed Income</t>
  </si>
  <si>
    <t>Short-Term Bonds</t>
  </si>
  <si>
    <t>High Yield Bonds</t>
  </si>
  <si>
    <t>Small Cap US Equities</t>
  </si>
  <si>
    <t>Developed Foreign Equities</t>
  </si>
  <si>
    <t>Emerging Foreign Equities</t>
  </si>
  <si>
    <t>Private Equities</t>
  </si>
  <si>
    <t>Real Estate (Property)</t>
  </si>
  <si>
    <t>Real Estate (REITS)</t>
  </si>
  <si>
    <t>Commodities</t>
  </si>
  <si>
    <t>Assumed Inflation - Mean</t>
  </si>
  <si>
    <t>SCHEDULE OF THE PROPORTIONATE SHARE OF THE NET PENSION LIABILITY</t>
  </si>
  <si>
    <t>(a)</t>
  </si>
  <si>
    <t>(b)</t>
  </si>
  <si>
    <t>(b/c)</t>
  </si>
  <si>
    <t>Plan fiduciary</t>
  </si>
  <si>
    <t>(c)</t>
  </si>
  <si>
    <t>net position as</t>
  </si>
  <si>
    <t>Year</t>
  </si>
  <si>
    <t xml:space="preserve">proportion of </t>
  </si>
  <si>
    <t>proportionate share</t>
  </si>
  <si>
    <t xml:space="preserve">a percentage of </t>
  </si>
  <si>
    <t>Ended</t>
  </si>
  <si>
    <t xml:space="preserve"> the net pension</t>
  </si>
  <si>
    <t xml:space="preserve"> of the net pension</t>
  </si>
  <si>
    <t>covered</t>
  </si>
  <si>
    <t>of covered</t>
  </si>
  <si>
    <t>the total pension</t>
  </si>
  <si>
    <t>June 30,</t>
  </si>
  <si>
    <t>payroll</t>
  </si>
  <si>
    <t>liability</t>
  </si>
  <si>
    <t>SCHEDULE OF CONTRIBUTIONS</t>
  </si>
  <si>
    <t xml:space="preserve">Contributions in </t>
  </si>
  <si>
    <t>Contributions</t>
  </si>
  <si>
    <t>Statutorily</t>
  </si>
  <si>
    <t xml:space="preserve">relation to the </t>
  </si>
  <si>
    <t>Contribution</t>
  </si>
  <si>
    <t>as a percent</t>
  </si>
  <si>
    <t xml:space="preserve">required </t>
  </si>
  <si>
    <t>statutorily required</t>
  </si>
  <si>
    <t>deficiency</t>
  </si>
  <si>
    <t>contribution</t>
  </si>
  <si>
    <t>(excess)</t>
  </si>
  <si>
    <t>Note - when you copy and paste a row from that PDF it will paste the row down into the column (A) if you just highlight the applicable row for your entity.</t>
  </si>
  <si>
    <t>Debit</t>
  </si>
  <si>
    <t>Credit</t>
  </si>
  <si>
    <t>Deferred</t>
  </si>
  <si>
    <t>Outflow</t>
  </si>
  <si>
    <t>Net Pension</t>
  </si>
  <si>
    <t>Allocation</t>
  </si>
  <si>
    <t>Inflow</t>
  </si>
  <si>
    <t>Contribution vs</t>
  </si>
  <si>
    <t xml:space="preserve">Proportionate </t>
  </si>
  <si>
    <t>Total adjustment</t>
  </si>
  <si>
    <t>The amounts presented for each fiscal year were actuarial determined at December 31 and rolled forward to the measurement date.</t>
  </si>
  <si>
    <t>Entity Totals</t>
  </si>
  <si>
    <t>Gov't Fund-Highways and Streets</t>
  </si>
  <si>
    <t>Gov't Activities</t>
  </si>
  <si>
    <t>Gov't Fund-General Government</t>
  </si>
  <si>
    <r>
      <rPr>
        <b/>
        <sz val="11"/>
        <color rgb="FF0F0F0F"/>
        <rFont val="Times New Roman"/>
        <family val="1"/>
      </rPr>
      <t>Oregon Public Employees Retirement System</t>
    </r>
  </si>
  <si>
    <r>
      <rPr>
        <sz val="11"/>
        <color rgb="FF0F0F0F"/>
        <rFont val="Times New Roman"/>
        <family val="1"/>
      </rPr>
      <t>Schedule of Pension Amounts  under GASB 68</t>
    </r>
  </si>
  <si>
    <r>
      <rPr>
        <b/>
        <sz val="11"/>
        <color rgb="FF0F0F0F"/>
        <rFont val="Times New Roman"/>
        <family val="1"/>
      </rPr>
      <t>Measurement Date [MD] of the Net Pension Liability/(Asset)  [NPLI(A)]</t>
    </r>
  </si>
  <si>
    <r>
      <rPr>
        <sz val="11"/>
        <color rgb="FF0F0F0F"/>
        <rFont val="Times New Roman"/>
        <family val="1"/>
      </rPr>
      <t>Employer's  proportionate share at prior MD</t>
    </r>
  </si>
  <si>
    <r>
      <rPr>
        <sz val="11"/>
        <color rgb="FF0F0F0F"/>
        <rFont val="Times New Roman"/>
        <family val="1"/>
      </rPr>
      <t>Employer</t>
    </r>
    <r>
      <rPr>
        <sz val="11"/>
        <color rgb="FF2A2A2A"/>
        <rFont val="Times New Roman"/>
        <family val="1"/>
      </rPr>
      <t>'</t>
    </r>
    <r>
      <rPr>
        <sz val="11"/>
        <color rgb="FF0F0F0F"/>
        <rFont val="Times New Roman"/>
        <family val="1"/>
      </rPr>
      <t>s  proportionate share at MD</t>
    </r>
  </si>
  <si>
    <r>
      <rPr>
        <sz val="11"/>
        <color rgb="FF0F0F0F"/>
        <rFont val="Times New Roman"/>
        <family val="1"/>
      </rPr>
      <t>Employer</t>
    </r>
    <r>
      <rPr>
        <sz val="11"/>
        <color rgb="FF2A2A2A"/>
        <rFont val="Times New Roman"/>
        <family val="1"/>
      </rPr>
      <t>'</t>
    </r>
    <r>
      <rPr>
        <sz val="11"/>
        <color rgb="FF0F0F0F"/>
        <rFont val="Times New Roman"/>
        <family val="1"/>
      </rPr>
      <t>s proportionate  share of system NPLI(A) at prior MD</t>
    </r>
  </si>
  <si>
    <r>
      <rPr>
        <sz val="11"/>
        <color rgb="FF0F0F0F"/>
        <rFont val="Times New Roman"/>
        <family val="1"/>
      </rPr>
      <t>Employer's  proportionate  share of system NPLI(A) at MD</t>
    </r>
  </si>
  <si>
    <r>
      <rPr>
        <sz val="11"/>
        <color rgb="FF0F0F0F"/>
        <rFont val="Times New Roman"/>
        <family val="1"/>
      </rPr>
      <t>•   Sensitivity</t>
    </r>
    <r>
      <rPr>
        <sz val="11"/>
        <color rgb="FF414141"/>
        <rFont val="Times New Roman"/>
        <family val="1"/>
      </rPr>
      <t xml:space="preserve">: </t>
    </r>
    <r>
      <rPr>
        <sz val="11"/>
        <color rgb="FF0F0F0F"/>
        <rFont val="Times New Roman"/>
        <family val="1"/>
      </rPr>
      <t>NPLI(A) using discount rate 1</t>
    </r>
    <r>
      <rPr>
        <sz val="11"/>
        <color rgb="FF414141"/>
        <rFont val="Times New Roman"/>
        <family val="1"/>
      </rPr>
      <t>.</t>
    </r>
    <r>
      <rPr>
        <sz val="11"/>
        <color rgb="FF0F0F0F"/>
        <rFont val="Times New Roman"/>
        <family val="1"/>
      </rPr>
      <t>00% lower</t>
    </r>
  </si>
  <si>
    <r>
      <rPr>
        <sz val="11"/>
        <color rgb="FF0F0F0F"/>
        <rFont val="Times New Roman"/>
        <family val="1"/>
      </rPr>
      <t>•   Sensitivity: NPLI(A) using discount rate 1.00% higher</t>
    </r>
  </si>
  <si>
    <r>
      <rPr>
        <b/>
        <sz val="11"/>
        <color rgb="FF0F0F0F"/>
        <rFont val="Times New Roman"/>
        <family val="1"/>
      </rPr>
      <t>Employer Pension Expense for Measurement Period</t>
    </r>
  </si>
  <si>
    <r>
      <rPr>
        <sz val="11"/>
        <color rgb="FF0F0F0F"/>
        <rFont val="Times New Roman"/>
        <family val="1"/>
      </rPr>
      <t>•   Net amort</t>
    </r>
    <r>
      <rPr>
        <sz val="11"/>
        <color rgb="FF2A2A2A"/>
        <rFont val="Times New Roman"/>
        <family val="1"/>
      </rPr>
      <t>i</t>
    </r>
    <r>
      <rPr>
        <sz val="11"/>
        <color rgb="FF0F0F0F"/>
        <rFont val="Times New Roman"/>
        <family val="1"/>
      </rPr>
      <t>zation  of deferred amounts from:</t>
    </r>
  </si>
  <si>
    <r>
      <rPr>
        <sz val="11"/>
        <color rgb="FF0F0F0F"/>
        <rFont val="Times New Roman"/>
        <family val="1"/>
      </rPr>
      <t>Deferred Outflow</t>
    </r>
  </si>
  <si>
    <r>
      <rPr>
        <sz val="11"/>
        <color rgb="FF0F0F0F"/>
        <rFont val="Times New Roman"/>
        <family val="1"/>
      </rPr>
      <t>Deferred Inflow</t>
    </r>
  </si>
  <si>
    <r>
      <rPr>
        <sz val="11"/>
        <color rgb="FF0F0F0F"/>
        <rFont val="Times New Roman"/>
        <family val="1"/>
      </rPr>
      <t>Differences  between expected and actual experience</t>
    </r>
  </si>
  <si>
    <r>
      <rPr>
        <sz val="11"/>
        <color rgb="FF0F0F0F"/>
        <rFont val="Times New Roman"/>
        <family val="1"/>
      </rPr>
      <t>Changes  of assumptions</t>
    </r>
  </si>
  <si>
    <r>
      <rPr>
        <sz val="11"/>
        <color rgb="FF0F0F0F"/>
        <rFont val="Times New Roman"/>
        <family val="1"/>
      </rPr>
      <t>Net difference between projected and actual earnings on investments</t>
    </r>
  </si>
  <si>
    <r>
      <rPr>
        <sz val="11"/>
        <color rgb="FF0F0F0F"/>
        <rFont val="Times New Roman"/>
        <family val="1"/>
      </rPr>
      <t>Amounts reported as deferred outflows or inflow of resources  related to pension will be recognized  in</t>
    </r>
  </si>
  <si>
    <r>
      <rPr>
        <sz val="11"/>
        <color rgb="FF0F0F0F"/>
        <rFont val="Times New Roman"/>
        <family val="1"/>
      </rPr>
      <t>pension expense/(income) as follows:</t>
    </r>
  </si>
  <si>
    <r>
      <rPr>
        <sz val="11"/>
        <color rgb="FF0F0F0F"/>
        <rFont val="Times New Roman"/>
        <family val="1"/>
      </rPr>
      <t>1</t>
    </r>
    <r>
      <rPr>
        <sz val="11"/>
        <color rgb="FF2A2A2A"/>
        <rFont val="Times New Roman"/>
        <family val="1"/>
      </rPr>
      <t>s</t>
    </r>
    <r>
      <rPr>
        <sz val="11"/>
        <color rgb="FF0F0F0F"/>
        <rFont val="Times New Roman"/>
        <family val="1"/>
      </rPr>
      <t>t Fiscal Year</t>
    </r>
  </si>
  <si>
    <r>
      <rPr>
        <sz val="11"/>
        <color rgb="FF0F0F0F"/>
        <rFont val="Times New Roman"/>
        <family val="1"/>
      </rPr>
      <t>4th Fiscal Year</t>
    </r>
  </si>
  <si>
    <r>
      <rPr>
        <sz val="11"/>
        <color rgb="FF0F0F0F"/>
        <rFont val="Times New Roman"/>
        <family val="1"/>
      </rPr>
      <t>5th Fiscal Year</t>
    </r>
  </si>
  <si>
    <r>
      <rPr>
        <sz val="11"/>
        <color rgb="FF0F0F0F"/>
        <rFont val="Times New Roman"/>
        <family val="1"/>
      </rPr>
      <t>Thereafter</t>
    </r>
  </si>
  <si>
    <r>
      <rPr>
        <sz val="11"/>
        <color rgb="FF0F0F0F"/>
        <rFont val="Times New Roman"/>
        <family val="1"/>
      </rPr>
      <t>Total</t>
    </r>
  </si>
  <si>
    <r>
      <rPr>
        <sz val="11"/>
        <color rgb="FF0F0F0F"/>
        <rFont val="Times New Roman"/>
        <family val="1"/>
      </rPr>
      <t>All assumptions,  methods and plan provisions  used in these calculations  are described in the Oregon PERS</t>
    </r>
  </si>
  <si>
    <t>Share of Contrib.</t>
  </si>
  <si>
    <t>Enterprise Activities</t>
  </si>
  <si>
    <t>City's</t>
  </si>
  <si>
    <t>liability (asset)</t>
  </si>
  <si>
    <t>proportionate share of the net pension liability (asset) as a percentage of its covered payroll</t>
  </si>
  <si>
    <t>(a-b)</t>
  </si>
  <si>
    <t>Net Pension Liability</t>
  </si>
  <si>
    <t>Pension Expense</t>
  </si>
  <si>
    <r>
      <t xml:space="preserve">Sample Journal Entry for Gov't Activities - </t>
    </r>
    <r>
      <rPr>
        <sz val="11"/>
        <color rgb="FFFF0000"/>
        <rFont val="Calibri"/>
        <family val="2"/>
      </rPr>
      <t>For F.S. Presentation ONLY</t>
    </r>
  </si>
  <si>
    <t>Net Pension Liability (Asset)</t>
  </si>
  <si>
    <r>
      <t xml:space="preserve">Sample Journal Entry for </t>
    </r>
    <r>
      <rPr>
        <sz val="11"/>
        <color rgb="FF0000FF"/>
        <rFont val="Calibri"/>
        <family val="2"/>
      </rPr>
      <t>Utility</t>
    </r>
    <r>
      <rPr>
        <sz val="11"/>
        <color theme="1"/>
        <rFont val="Calibri"/>
        <family val="2"/>
      </rPr>
      <t xml:space="preserve"> - </t>
    </r>
    <r>
      <rPr>
        <sz val="11"/>
        <color rgb="FFFF0000"/>
        <rFont val="Calibri"/>
        <family val="2"/>
      </rPr>
      <t>Need to book this Journal Entry into General Ledger</t>
    </r>
  </si>
  <si>
    <t>Deferred Resources Related to Pensions (Deferred Outflow)</t>
  </si>
  <si>
    <t>Deferred Resources Related to Pensions (Deferred Inflow)</t>
  </si>
  <si>
    <t>Governmental Activities</t>
  </si>
  <si>
    <t>Business-Type Activities</t>
  </si>
  <si>
    <t>Cumulative effect of change in accounting principle</t>
  </si>
  <si>
    <t>Net position - beginning (as restated)</t>
  </si>
  <si>
    <t>Net position - beginning (as originally reported)</t>
  </si>
  <si>
    <t>Inflow/(Outflow)</t>
  </si>
  <si>
    <t>GASB 68 Lead Schedule</t>
  </si>
  <si>
    <t>Deferred Inflows of Resources-Pension</t>
  </si>
  <si>
    <t xml:space="preserve">Deferred Outflow of Resources -Pensions </t>
  </si>
  <si>
    <t>Beginning</t>
  </si>
  <si>
    <t>Balances</t>
  </si>
  <si>
    <t>Ending</t>
  </si>
  <si>
    <t>General Government</t>
  </si>
  <si>
    <t>GASB</t>
  </si>
  <si>
    <t>Activity</t>
  </si>
  <si>
    <t>TOTALS</t>
  </si>
  <si>
    <t>Pension expense</t>
  </si>
  <si>
    <t>TB</t>
  </si>
  <si>
    <t>Governmental Pension Expense by Function</t>
  </si>
  <si>
    <t>Changes  in proportion</t>
  </si>
  <si>
    <t>Differences  between employer contributions and proportionate share of contributions</t>
  </si>
  <si>
    <t>Employer Side Account at Valuation Date</t>
  </si>
  <si>
    <t>Employer Side account deposit between valuation date and measurement date</t>
  </si>
  <si>
    <t>Collective Net Pension Liability at Prior Measurement Date</t>
  </si>
  <si>
    <t>Collective Deferred Outflows (inflow) at prior measurement date</t>
  </si>
  <si>
    <t>New deferred Outflow/(Inflow) due to change in proportionate share Recognized During Measurement Period</t>
  </si>
  <si>
    <t>New deferred Outflow/(Inflow) due to employer contributions Recognized During Measurement Period</t>
  </si>
  <si>
    <t>EXHIBIT I</t>
  </si>
  <si>
    <t>Beginning of Measurement Period for Initial Recognition</t>
  </si>
  <si>
    <t>Source of Employer-specific Deferral</t>
  </si>
  <si>
    <t>Original Amortization period</t>
  </si>
  <si>
    <t>Remaining Amortization Period</t>
  </si>
  <si>
    <t>Original Balance of Outflow(inflow)</t>
  </si>
  <si>
    <t>Measurement Date Balance of Outflow/(inflow)</t>
  </si>
  <si>
    <t>Outflow/(Inflow) Recognized in Measurement Period Expense</t>
  </si>
  <si>
    <t>Outflow/(Inflow) Recognized in Measurement Period +1 Expense</t>
  </si>
  <si>
    <t>Outflow/(Inflow) Recognized in Measurement Period +2 Expense</t>
  </si>
  <si>
    <t>Outflow/(Inflow) Recognized in Measurement Period +3 Expense</t>
  </si>
  <si>
    <t>Outflow/(Inflow) Recognized in Measurement Period +4 Expense</t>
  </si>
  <si>
    <t>Outflow/(Inflow) Recognized in Measurement Period +5 Expense</t>
  </si>
  <si>
    <t>Outflow/(Inflow) Recognized in Subsequent Expense</t>
  </si>
  <si>
    <t>NPA/NPL</t>
  </si>
  <si>
    <t>DO</t>
  </si>
  <si>
    <t>DI</t>
  </si>
  <si>
    <t>Deferred Outflows</t>
  </si>
  <si>
    <t>FY2019</t>
  </si>
  <si>
    <t>FY2020</t>
  </si>
  <si>
    <t>FY2021</t>
  </si>
  <si>
    <t>Adj Amt</t>
  </si>
  <si>
    <t>Statement of Net Position</t>
  </si>
  <si>
    <t>System Balances</t>
  </si>
  <si>
    <t>As Reported</t>
  </si>
  <si>
    <t>Revised Proportion</t>
  </si>
  <si>
    <t>Dr (Cr)</t>
  </si>
  <si>
    <t>Deferred Outflow of Resources**</t>
  </si>
  <si>
    <t>Net Pension Liability*</t>
  </si>
  <si>
    <t>Deferred Inflow of Resources</t>
  </si>
  <si>
    <t>Year 1, Expense</t>
  </si>
  <si>
    <t>Exhibit D</t>
  </si>
  <si>
    <t>Year 2-6, Deferred Outflow (Inflow)</t>
  </si>
  <si>
    <t>Deferred Inflows</t>
  </si>
  <si>
    <t>PY deferred outflow</t>
  </si>
  <si>
    <t>EXHIBIT B</t>
  </si>
  <si>
    <t>Investment (gains) or Losses</t>
  </si>
  <si>
    <t>Original Amount</t>
  </si>
  <si>
    <t>Measurement Period in Which Experience Arose</t>
  </si>
  <si>
    <t>Original Recognition</t>
  </si>
  <si>
    <t>Amount Recognized thereafter in Expense</t>
  </si>
  <si>
    <t>2014-2015</t>
  </si>
  <si>
    <r>
      <rPr>
        <sz val="11"/>
        <color rgb="FF0F0F0F"/>
        <rFont val="Times New Roman"/>
        <family val="1"/>
      </rPr>
      <t>2n</t>
    </r>
    <r>
      <rPr>
        <sz val="11"/>
        <color rgb="FF2A2A2A"/>
        <rFont val="Times New Roman"/>
        <family val="1"/>
      </rPr>
      <t xml:space="preserve">d </t>
    </r>
    <r>
      <rPr>
        <sz val="11"/>
        <color rgb="FF0F0F0F"/>
        <rFont val="Times New Roman"/>
        <family val="1"/>
      </rPr>
      <t>Fiscal Year</t>
    </r>
  </si>
  <si>
    <t>3rd Fiscal Year</t>
  </si>
  <si>
    <t>Balance S/B</t>
  </si>
  <si>
    <t>Differences between Employer Contributions and Proportionate Share of Contributions</t>
  </si>
  <si>
    <t>Changes in Employer Proportion</t>
  </si>
  <si>
    <t>Amortization of Employer-Specific Amounts Change in proportion</t>
  </si>
  <si>
    <t>Amortization of Employer-Specific Amounts Differences in contributions</t>
  </si>
  <si>
    <t>j</t>
  </si>
  <si>
    <t>Long-Term Expected Rate of Return</t>
  </si>
  <si>
    <t>Discount Rate</t>
  </si>
  <si>
    <t>Cost of Living Adjustments (COLA)</t>
  </si>
  <si>
    <t>Measurement Date</t>
  </si>
  <si>
    <t>Difference in earnings</t>
  </si>
  <si>
    <t>Difference in experience</t>
  </si>
  <si>
    <t>Change in proportionate share</t>
  </si>
  <si>
    <t>Year of inception</t>
  </si>
  <si>
    <t>Difference in Contributions</t>
  </si>
  <si>
    <t>Change in Proportionate Share</t>
  </si>
  <si>
    <t>Exhibit H actual contributions</t>
  </si>
  <si>
    <t xml:space="preserve">Total   </t>
  </si>
  <si>
    <t>PY</t>
  </si>
  <si>
    <r>
      <t xml:space="preserve">SUM </t>
    </r>
    <r>
      <rPr>
        <sz val="11"/>
        <color rgb="FFFF0000"/>
        <rFont val="Wingdings 2"/>
        <family val="1"/>
        <charset val="2"/>
      </rPr>
      <t>j</t>
    </r>
    <r>
      <rPr>
        <sz val="11"/>
        <color theme="1"/>
        <rFont val="Wingdings 2"/>
        <family val="1"/>
        <charset val="2"/>
      </rPr>
      <t xml:space="preserve"> </t>
    </r>
    <r>
      <rPr>
        <sz val="11"/>
        <color theme="1"/>
        <rFont val="Times New Roman"/>
        <family val="1"/>
      </rPr>
      <t>Net Balance of deferred inflow (outflow) for difference in Earnings:</t>
    </r>
  </si>
  <si>
    <t>Liability</t>
  </si>
  <si>
    <t>rounding</t>
  </si>
  <si>
    <t>•     Employer's proportionate  share of system Pension Expense/(income)</t>
  </si>
  <si>
    <t>Employer's Total Pension Expense/(income)</t>
  </si>
  <si>
    <t>Deferred Outflow/(Inflow) of Resources (prior to post-measurement date contributions)</t>
  </si>
  <si>
    <t>Net Deferred Outflow/(Inflow) of Resources</t>
  </si>
  <si>
    <t>City of***</t>
  </si>
  <si>
    <r>
      <rPr>
        <sz val="11"/>
        <color rgb="FF0F0F0F"/>
        <rFont val="Times New Roman"/>
        <family val="1"/>
      </rPr>
      <t xml:space="preserve">Employer </t>
    </r>
    <r>
      <rPr>
        <sz val="11"/>
        <color rgb="FF0000FF"/>
        <rFont val="Times New Roman"/>
        <family val="1"/>
      </rPr>
      <t>#</t>
    </r>
    <r>
      <rPr>
        <sz val="11"/>
        <color rgb="FF2A2A2A"/>
        <rFont val="Times New Roman"/>
        <family val="1"/>
      </rPr>
      <t xml:space="preserve">:  </t>
    </r>
    <r>
      <rPr>
        <sz val="11"/>
        <color rgb="FF0000FF"/>
        <rFont val="Times New Roman"/>
        <family val="1"/>
      </rPr>
      <t>City of ****</t>
    </r>
  </si>
  <si>
    <t>XXXX</t>
  </si>
  <si>
    <t>City of XXX</t>
  </si>
  <si>
    <t>SLGRP</t>
  </si>
  <si>
    <t>Proportion</t>
  </si>
  <si>
    <t>CITY OF ***, OREGON</t>
  </si>
  <si>
    <t>For additional governmental funds</t>
  </si>
  <si>
    <t>For additional enterprise funds</t>
  </si>
  <si>
    <t>Assumed Asset Allocation</t>
  </si>
  <si>
    <t>Asset Class/Strategy</t>
  </si>
  <si>
    <t>Low Range</t>
  </si>
  <si>
    <t>High Range</t>
  </si>
  <si>
    <t>Target</t>
  </si>
  <si>
    <t>Cash</t>
  </si>
  <si>
    <t>Debt Securities</t>
  </si>
  <si>
    <t>Public Equity</t>
  </si>
  <si>
    <t>Private Equity</t>
  </si>
  <si>
    <t>Real Estate</t>
  </si>
  <si>
    <t>Alternative Equity</t>
  </si>
  <si>
    <t>Opportunity Portfolio</t>
  </si>
  <si>
    <t>Pension Expense/(income) per lead sheet</t>
  </si>
  <si>
    <t>RECONCILIATION TO PENSION EXPENSE FROM STATE SCHEDULE TO ADJUSTMENT</t>
  </si>
  <si>
    <t>DIFFERENCE BETWEEN LAST YEARS CONTRIBUTIONS AFTER MEASURMENT DATE AND CURRENT YEAR</t>
  </si>
  <si>
    <t>Measurement</t>
  </si>
  <si>
    <t>Date</t>
  </si>
  <si>
    <t>Electric</t>
  </si>
  <si>
    <t>Emergency Services</t>
  </si>
  <si>
    <t>Sewer</t>
  </si>
  <si>
    <t>Water</t>
  </si>
  <si>
    <t>2015-2016</t>
  </si>
  <si>
    <t>Assumption Changes or inputs</t>
  </si>
  <si>
    <t>Y</t>
  </si>
  <si>
    <t>FY2022</t>
  </si>
  <si>
    <t>Change in assumption</t>
  </si>
  <si>
    <t>Net Pension Asset*</t>
  </si>
  <si>
    <t xml:space="preserve"> - from Contributions &gt; MD**</t>
  </si>
  <si>
    <t>Difference Between Expected and Actual Experience</t>
  </si>
  <si>
    <t>This schedule is available online at the link below</t>
  </si>
  <si>
    <t>2.50 percent</t>
  </si>
  <si>
    <t>7.50 percent</t>
  </si>
  <si>
    <t>3.50 percent overall payroll growth</t>
  </si>
  <si>
    <r>
      <t xml:space="preserve">Blend of 2.00% COLA and grade COLA (1.25%/0.15%) in accordance with </t>
    </r>
    <r>
      <rPr>
        <i/>
        <sz val="11"/>
        <color theme="1"/>
        <rFont val="Times New Roman"/>
        <family val="1"/>
      </rPr>
      <t>Moro</t>
    </r>
    <r>
      <rPr>
        <sz val="11"/>
        <color theme="1"/>
        <rFont val="Times New Roman"/>
        <family val="1"/>
      </rPr>
      <t xml:space="preserve"> decision, blend based on service.</t>
    </r>
  </si>
  <si>
    <t>At its September 25, 2015 meeting, the PERS Board reduced the assumed rate of return on investments from 7.75 percent to 7.5 percent</t>
  </si>
  <si>
    <t>Bank/Leveraged Loans</t>
  </si>
  <si>
    <t>Large/Mid Cap US Equities</t>
  </si>
  <si>
    <t>Micro Cap US Equities</t>
  </si>
  <si>
    <t>Non-US Small Cap Equities</t>
  </si>
  <si>
    <t>Hedge Fund of Funds - Diversified</t>
  </si>
  <si>
    <t>Hedge Fund - Event-Driven</t>
  </si>
  <si>
    <t>Timber</t>
  </si>
  <si>
    <t>Farmland</t>
  </si>
  <si>
    <t>Infrastructure</t>
  </si>
  <si>
    <t>Year ended June 30:</t>
  </si>
  <si>
    <t>Thereafter</t>
  </si>
  <si>
    <t>Net pension asset (liability)</t>
  </si>
  <si>
    <t>https://www.oregon.gov/pers/EMP/Documents/GASB/2018/GASB-68-Individual-Employer-Schedules-2017.pdf</t>
  </si>
  <si>
    <t>2016-2017</t>
  </si>
  <si>
    <t>FY2023</t>
  </si>
  <si>
    <t>Balance 6/30/18</t>
  </si>
  <si>
    <t>Economic/demographic (gains) or losses</t>
  </si>
  <si>
    <r>
      <t xml:space="preserve">Proportionate Share, FY </t>
    </r>
    <r>
      <rPr>
        <sz val="10"/>
        <color rgb="FF0000FF"/>
        <rFont val="Verdana"/>
        <family val="2"/>
      </rPr>
      <t>2018</t>
    </r>
  </si>
  <si>
    <r>
      <rPr>
        <vertAlign val="superscript"/>
        <sz val="10"/>
        <rFont val="Times New Roman"/>
        <family val="1"/>
      </rPr>
      <t>1</t>
    </r>
    <r>
      <rPr>
        <sz val="10"/>
        <rFont val="Times New Roman"/>
        <family val="1"/>
      </rPr>
      <t>This schedule is presented to illustrate the requirements to show information for 10 years.  However, until a full 10-year trend has been compiled, information is presented only for the years for which the required supplementary information is available.</t>
    </r>
  </si>
  <si>
    <t>NOTES TO SCHEDULE</t>
  </si>
  <si>
    <t>Changes in Benefit Terms:</t>
  </si>
  <si>
    <t xml:space="preserve">The 2013 Oregon Legislature made a series of changes to PERS that lowered projected future benefit payments from the System. These changes included reductions to future Cost of Living Adjustments (COLA) made through Senate Bills 822 and 861. Senate Bill 822 also required the contribution rates scheduled to be in effect from July 2013 to June 2015 to be reduced. The Oregon Supreme Court decision in Moro v. State of Oregon, issued on April 30, 2015, reversed a significant portion of the reductions the 2013 Oregon Legislature made to future System Cost of Living Adjustments (COLA) through Senate Bills 822 and 861. This reversal increased the total pension liability as of June 30, 2015 compared to June 30, 2014 total pension liability. </t>
  </si>
  <si>
    <t>Changes of Assumptions:</t>
  </si>
  <si>
    <t>Oregon Public Employees Retirement System – Cost-Sharing Multiple-Employer Defined Benefit Pension Plan Schedules of Employer Allocations and Pension Amounts by Employer FYE June 30, 2017</t>
  </si>
  <si>
    <t>https://www.oregon.gov/pers/EMP/Documents/GASB/2018/Oregon-PERS-GASB-68-YE-06-30-2017.pdf</t>
  </si>
  <si>
    <t>Actuarial Assumptions and Methods Used to Set the Actuarially Determined Contributions</t>
  </si>
  <si>
    <t>Effective:</t>
  </si>
  <si>
    <t>Actuarial cost method:</t>
  </si>
  <si>
    <t>Amortization method:</t>
  </si>
  <si>
    <t>Asset valuation method:</t>
  </si>
  <si>
    <t>Remaining amortization periods:</t>
  </si>
  <si>
    <t>Actuarial assumptions</t>
  </si>
  <si>
    <t>Inflation rate</t>
  </si>
  <si>
    <t>Projected salary increases</t>
  </si>
  <si>
    <t>Investment rate of return</t>
  </si>
  <si>
    <t>Actuarial valuation:</t>
  </si>
  <si>
    <t>July 2015 - June 2017</t>
  </si>
  <si>
    <t>Level percentage of payroll</t>
  </si>
  <si>
    <t>Market value</t>
  </si>
  <si>
    <t>20 years</t>
  </si>
  <si>
    <t>2.75 percent</t>
  </si>
  <si>
    <t>3.75 percent</t>
  </si>
  <si>
    <t>7.75 percent</t>
  </si>
  <si>
    <t>July 2013 - June 2015</t>
  </si>
  <si>
    <t>Projected Unit Credit</t>
  </si>
  <si>
    <t>N/A</t>
  </si>
  <si>
    <t>8.00 percent</t>
  </si>
  <si>
    <t xml:space="preserve"> - from Diff in Earnings* (2015-2016)</t>
  </si>
  <si>
    <t xml:space="preserve"> - from Diff in Earnings* (2014-2015)</t>
  </si>
  <si>
    <t xml:space="preserve"> - from Diff in Experience* (2015-2016)</t>
  </si>
  <si>
    <t xml:space="preserve"> - from Diff in Experience* (2014-2015)</t>
  </si>
  <si>
    <t xml:space="preserve"> - from Diff in Earnings* (2013-2014)</t>
  </si>
  <si>
    <t xml:space="preserve"> - from Diff in Assumption* (2015-2016)</t>
  </si>
  <si>
    <t>Exhibit H</t>
  </si>
  <si>
    <t>Exhibit I</t>
  </si>
  <si>
    <t>FY19</t>
  </si>
  <si>
    <t>Fiscal Year 6/30/19 Adjustments</t>
  </si>
  <si>
    <t>Balance 6/30/19</t>
  </si>
  <si>
    <r>
      <rPr>
        <sz val="11"/>
        <color rgb="FF0F0F0F"/>
        <rFont val="Times New Roman"/>
        <family val="1"/>
      </rPr>
      <t>system</t>
    </r>
    <r>
      <rPr>
        <sz val="11"/>
        <color rgb="FF2A2A2A"/>
        <rFont val="Times New Roman"/>
        <family val="1"/>
      </rPr>
      <t>-</t>
    </r>
    <r>
      <rPr>
        <sz val="11"/>
        <color rgb="FF0F0F0F"/>
        <rFont val="Times New Roman"/>
        <family val="1"/>
      </rPr>
      <t>wide GASB 68 reporting summary dated March 4, 2019.</t>
    </r>
  </si>
  <si>
    <r>
      <rPr>
        <sz val="11"/>
        <color rgb="FF0F0F0F"/>
        <rFont val="Times New Roman"/>
        <family val="1"/>
      </rPr>
      <t>o    Changes in proportionate share</t>
    </r>
    <r>
      <rPr>
        <sz val="11"/>
        <color rgb="FF000000"/>
        <rFont val="Times New Roman"/>
        <family val="1"/>
      </rPr>
      <t xml:space="preserve"> (per paragraph 55 of GASB 68)</t>
    </r>
  </si>
  <si>
    <r>
      <rPr>
        <sz val="11"/>
        <color rgb="FF2A2A2A"/>
        <rFont val="Times New Roman"/>
        <family val="1"/>
      </rPr>
      <t xml:space="preserve">o    </t>
    </r>
    <r>
      <rPr>
        <sz val="11"/>
        <color rgb="FF0F0F0F"/>
        <rFont val="Times New Roman"/>
        <family val="1"/>
      </rPr>
      <t>Differences between employer contributions and employer's  proportionate  share of system contributions</t>
    </r>
    <r>
      <rPr>
        <sz val="11"/>
        <color rgb="FF000000"/>
        <rFont val="Times New Roman"/>
        <family val="1"/>
      </rPr>
      <t xml:space="preserve"> (per paragraph 55 of GASB 68)</t>
    </r>
  </si>
  <si>
    <t>2017-2018</t>
  </si>
  <si>
    <r>
      <t xml:space="preserve">Amount Recognized in </t>
    </r>
    <r>
      <rPr>
        <sz val="11"/>
        <color rgb="FF0000FF"/>
        <rFont val="Calibri"/>
        <family val="2"/>
        <scheme val="minor"/>
      </rPr>
      <t>6/30/2018</t>
    </r>
    <r>
      <rPr>
        <sz val="11"/>
        <rFont val="Calibri"/>
        <family val="2"/>
        <scheme val="minor"/>
      </rPr>
      <t xml:space="preserve"> Expense</t>
    </r>
  </si>
  <si>
    <r>
      <t>Balance of deferred (inflows)</t>
    </r>
    <r>
      <rPr>
        <sz val="11"/>
        <color rgb="FF0000FF"/>
        <rFont val="Calibri"/>
        <family val="2"/>
        <scheme val="minor"/>
      </rPr>
      <t xml:space="preserve"> 6/30/2018</t>
    </r>
  </si>
  <si>
    <r>
      <t>Balance of Deferred outflows</t>
    </r>
    <r>
      <rPr>
        <sz val="11"/>
        <color rgb="FF0000FF"/>
        <rFont val="Calibri"/>
        <family val="2"/>
        <scheme val="minor"/>
      </rPr>
      <t xml:space="preserve"> 6/30/2018</t>
    </r>
  </si>
  <si>
    <r>
      <t>Amount Recognized in</t>
    </r>
    <r>
      <rPr>
        <sz val="11"/>
        <color rgb="FF0000FF"/>
        <rFont val="Calibri"/>
        <family val="2"/>
        <scheme val="minor"/>
      </rPr>
      <t xml:space="preserve"> 6/30/2019 </t>
    </r>
    <r>
      <rPr>
        <sz val="11"/>
        <rFont val="Calibri"/>
        <family val="2"/>
        <scheme val="minor"/>
      </rPr>
      <t>Expense</t>
    </r>
  </si>
  <si>
    <r>
      <t xml:space="preserve">Amount Recognized in </t>
    </r>
    <r>
      <rPr>
        <sz val="11"/>
        <color rgb="FF0000FF"/>
        <rFont val="Calibri"/>
        <family val="2"/>
        <scheme val="minor"/>
      </rPr>
      <t>6/30/2020</t>
    </r>
    <r>
      <rPr>
        <sz val="11"/>
        <rFont val="Calibri"/>
        <family val="2"/>
        <scheme val="minor"/>
      </rPr>
      <t xml:space="preserve"> Expense</t>
    </r>
  </si>
  <si>
    <r>
      <t xml:space="preserve">Amount Recognized in </t>
    </r>
    <r>
      <rPr>
        <sz val="11"/>
        <color rgb="FF0000FF"/>
        <rFont val="Calibri"/>
        <family val="2"/>
        <scheme val="minor"/>
      </rPr>
      <t xml:space="preserve">6/30/2021 </t>
    </r>
    <r>
      <rPr>
        <sz val="11"/>
        <rFont val="Calibri"/>
        <family val="2"/>
        <scheme val="minor"/>
      </rPr>
      <t>Expense</t>
    </r>
  </si>
  <si>
    <r>
      <t>Amount Recognized in</t>
    </r>
    <r>
      <rPr>
        <sz val="11"/>
        <color rgb="FF0000FF"/>
        <rFont val="Calibri"/>
        <family val="2"/>
        <scheme val="minor"/>
      </rPr>
      <t xml:space="preserve"> 6/30/2022</t>
    </r>
    <r>
      <rPr>
        <sz val="11"/>
        <rFont val="Calibri"/>
        <family val="2"/>
        <scheme val="minor"/>
      </rPr>
      <t xml:space="preserve"> Expense</t>
    </r>
  </si>
  <si>
    <r>
      <t xml:space="preserve">Amount Recognized in </t>
    </r>
    <r>
      <rPr>
        <sz val="11"/>
        <color rgb="FF0000FF"/>
        <rFont val="Calibri"/>
        <family val="2"/>
        <scheme val="minor"/>
      </rPr>
      <t>6/30/2023</t>
    </r>
    <r>
      <rPr>
        <sz val="11"/>
        <rFont val="Calibri"/>
        <family val="2"/>
        <scheme val="minor"/>
      </rPr>
      <t xml:space="preserve"> Expense</t>
    </r>
  </si>
  <si>
    <t>https://www.oregon.gov/pers/EMP/Documents/GASB/2019/06302018-GASB68-Exhibits.pdf</t>
  </si>
  <si>
    <t>FY2024</t>
  </si>
  <si>
    <t>6/30/2018</t>
  </si>
  <si>
    <r>
      <t xml:space="preserve">Proportionate Share, FY </t>
    </r>
    <r>
      <rPr>
        <sz val="10"/>
        <color rgb="FF0000FF"/>
        <rFont val="Verdana"/>
        <family val="2"/>
      </rPr>
      <t>2019</t>
    </r>
  </si>
  <si>
    <t xml:space="preserve"> - from Diff in Earnings* (2016-2017)</t>
  </si>
  <si>
    <t xml:space="preserve"> - from Diff in Experience* (2016-2017)</t>
  </si>
  <si>
    <t>Need to be updated by client</t>
  </si>
  <si>
    <t>Not updated yet</t>
  </si>
  <si>
    <t>2019</t>
  </si>
  <si>
    <r>
      <t xml:space="preserve">Fiduciary net position as a percentage of the total pension liability. </t>
    </r>
    <r>
      <rPr>
        <sz val="10"/>
        <color rgb="FF0000FF"/>
        <rFont val="Times New Roman"/>
        <family val="1"/>
      </rPr>
      <t>Note 10 table 24 page 69</t>
    </r>
    <r>
      <rPr>
        <sz val="10"/>
        <rFont val="Times New Roman"/>
        <family val="1"/>
      </rPr>
      <t xml:space="preserve"> of the PERS CAFR</t>
    </r>
  </si>
  <si>
    <t>https://www.oregon.gov/pers/Documents/Financials/CAFR/2018-CAFR.pdf</t>
  </si>
  <si>
    <t>2016, published July 26, 2017</t>
  </si>
  <si>
    <r>
      <t xml:space="preserve">This information was created from the PERS CAFR </t>
    </r>
    <r>
      <rPr>
        <sz val="11"/>
        <color rgb="FF0000FF"/>
        <rFont val="Calibri"/>
        <family val="2"/>
        <scheme val="minor"/>
      </rPr>
      <t>table 27 on page 69</t>
    </r>
  </si>
  <si>
    <t>7.20 percent</t>
  </si>
  <si>
    <r>
      <rPr>
        <b/>
        <sz val="11"/>
        <color theme="1"/>
        <rFont val="Times New Roman"/>
        <family val="1"/>
      </rPr>
      <t>Health retirees and beneficiaries:</t>
    </r>
    <r>
      <rPr>
        <sz val="11"/>
        <color theme="1"/>
        <rFont val="Times New Roman"/>
        <family val="1"/>
      </rPr>
      <t xml:space="preserve">  RP-2014 healthy annuitant, sex-distinct, generational with Unisex, Social Secuity Data Scale, with collar adjustments and set-backs as described in the valuation. </t>
    </r>
  </si>
  <si>
    <r>
      <rPr>
        <b/>
        <sz val="11"/>
        <color theme="1"/>
        <rFont val="Times New Roman"/>
        <family val="1"/>
      </rPr>
      <t>Active Members:</t>
    </r>
    <r>
      <rPr>
        <sz val="11"/>
        <color theme="1"/>
        <rFont val="Times New Roman"/>
        <family val="1"/>
      </rPr>
      <t xml:space="preserve"> RP-2014 Employees, sex-distinct, generational with Unisex, Social Security Data Scale, with collar adjustments and set-backs as described in the valuation.</t>
    </r>
  </si>
  <si>
    <r>
      <rPr>
        <b/>
        <sz val="11"/>
        <color theme="1"/>
        <rFont val="Times New Roman"/>
        <family val="1"/>
      </rPr>
      <t>Disabled retirees:</t>
    </r>
    <r>
      <rPr>
        <sz val="11"/>
        <color theme="1"/>
        <rFont val="Times New Roman"/>
        <family val="1"/>
      </rPr>
      <t xml:space="preserve"> RP-2014 Disabled retirees, sex-distinct, generational with Unisex, Social Security Data Scale.</t>
    </r>
  </si>
  <si>
    <r>
      <t xml:space="preserve">This information was created from the PERS CAFR17 </t>
    </r>
    <r>
      <rPr>
        <sz val="11"/>
        <color rgb="FF0000FF"/>
        <rFont val="Calibri"/>
        <family val="2"/>
        <scheme val="minor"/>
      </rPr>
      <t>table 31 on page 72</t>
    </r>
  </si>
  <si>
    <t xml:space="preserve">The PERS Board adopted assumption changes that were used to measure the June 30, 2016 total pension liability and June 30, 2018 total pension liability. For June 30, 2016, the changes included the lowering of the long-term expected rate of return to 7.50 percent and lowering of the assumed inflation to 2.50 percent. For June 30, 2018, the long-term expected rate of return was lowered to 7.20 percent. In addition, the healthy mortality assumption was changed to reflect an updated mortality improvement scale for all groups, and assumptions were updated for merit increases, unused sick leave, and vacation pay were updated.
</t>
  </si>
  <si>
    <t>July 2017 - June 2019</t>
  </si>
  <si>
    <t>3.50 percent</t>
  </si>
  <si>
    <r>
      <t xml:space="preserve">1% Decrease </t>
    </r>
    <r>
      <rPr>
        <sz val="12"/>
        <color rgb="FF0000FF"/>
        <rFont val="Times New Roman"/>
        <family val="1"/>
      </rPr>
      <t>(6.20%</t>
    </r>
    <r>
      <rPr>
        <sz val="12"/>
        <color theme="1"/>
        <rFont val="Times New Roman"/>
        <family val="1"/>
      </rPr>
      <t>)</t>
    </r>
  </si>
  <si>
    <r>
      <t>Discount Rate (</t>
    </r>
    <r>
      <rPr>
        <sz val="12"/>
        <color rgb="FF0000FF"/>
        <rFont val="Times New Roman"/>
        <family val="1"/>
      </rPr>
      <t>7.20%</t>
    </r>
    <r>
      <rPr>
        <sz val="12"/>
        <color theme="1"/>
        <rFont val="Times New Roman"/>
        <family val="1"/>
      </rPr>
      <t>)</t>
    </r>
  </si>
  <si>
    <r>
      <t>1% Increase (</t>
    </r>
    <r>
      <rPr>
        <sz val="12"/>
        <color rgb="FF0000FF"/>
        <rFont val="Times New Roman"/>
        <family val="1"/>
      </rPr>
      <t>8.20%</t>
    </r>
    <r>
      <rPr>
        <sz val="12"/>
        <color theme="1"/>
        <rFont val="Times New Roman"/>
        <family val="1"/>
      </rPr>
      <t>)</t>
    </r>
  </si>
  <si>
    <r>
      <rPr>
        <sz val="12"/>
        <color rgb="FF0000FF"/>
        <rFont val="Times New Roman"/>
        <family val="1"/>
      </rPr>
      <t>City</t>
    </r>
    <r>
      <rPr>
        <sz val="12"/>
        <color theme="1"/>
        <rFont val="Times New Roman"/>
        <family val="1"/>
      </rPr>
      <t>'s proportionate share of the net pension liability (asset)</t>
    </r>
  </si>
  <si>
    <r>
      <t xml:space="preserve">For the Last </t>
    </r>
    <r>
      <rPr>
        <b/>
        <sz val="10"/>
        <color rgb="FF0000FF"/>
        <rFont val="Times New Roman"/>
        <family val="1"/>
      </rPr>
      <t xml:space="preserve">Six </t>
    </r>
    <r>
      <rPr>
        <b/>
        <sz val="10"/>
        <rFont val="Times New Roman"/>
        <family val="1"/>
      </rPr>
      <t>Fiscal Years</t>
    </r>
    <r>
      <rPr>
        <b/>
        <vertAlign val="superscript"/>
        <sz val="10"/>
        <rFont val="Times New Roman"/>
        <family val="1"/>
      </rPr>
      <t>1</t>
    </r>
  </si>
  <si>
    <r>
      <t xml:space="preserve">This information was created from PERS CAFR table on </t>
    </r>
    <r>
      <rPr>
        <sz val="11"/>
        <color rgb="FF0000FF"/>
        <rFont val="Calibri"/>
        <family val="2"/>
        <scheme val="minor"/>
      </rPr>
      <t>page 98</t>
    </r>
  </si>
  <si>
    <t>https://www.oregon.gov/pers/EMP/Documents/GASB/2019/Cash_Contribution_Subsequent_MD%206-30-updated.pdf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</si>
</sst>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000000%"/>
    <numFmt numFmtId="165" formatCode="_(* #,##0_);_(* \(#,##0\);_(* &quot;-&quot;??_);_(@_)"/>
    <numFmt numFmtId="166" formatCode="0.00000000%"/>
    <numFmt numFmtId="167" formatCode="_(&quot;$&quot;* #,##0_);_(&quot;$&quot;* \(#,##0\);_(&quot;$&quot;* &quot;-&quot;??_);_(@_)"/>
    <numFmt numFmtId="168" formatCode="0.000%"/>
    <numFmt numFmtId="169" formatCode="#,##0\ ;\(#,##0\)"/>
    <numFmt numFmtId="170" formatCode="_(* #,##0.0_);_(* \(#,##0.0\);_(* &quot;-&quot;??_);_(@_)"/>
    <numFmt numFmtId="171" formatCode="0.0"/>
    <numFmt numFmtId="172" formatCode="_(* #,##0.0_);_(* \(#,##0.0\);_(* &quot;-&quot;?_);_(@_)"/>
    <numFmt numFmtId="173" formatCode="_(* #,##0_);_(* \(#,##0\);_(* &quot;-&quot;?_);_(@_)"/>
    <numFmt numFmtId="174" formatCode="_(* #,##0.0000000000_);_(* \(#,##0.0000000000\);_(* &quot;-&quot;??_);_(@_)"/>
    <numFmt numFmtId="175" formatCode="_(* #,##0.0_);_(* \(#,##0.0\);_(* &quot;-&quot;_);_(@_)"/>
    <numFmt numFmtId="176" formatCode="[$-409]mmmm\ d\,\ yyyy;@"/>
    <numFmt numFmtId="177" formatCode="0.0%"/>
  </numFmts>
  <fonts count="57">
    <font>
      <sz val="11"/>
      <color theme="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sz val="11"/>
      <name val="Calibri"/>
      <family val="2"/>
      <scheme val="minor"/>
    </font>
    <font>
      <sz val="10"/>
      <name val="Helv"/>
    </font>
    <font>
      <sz val="9"/>
      <name val="CG Times"/>
    </font>
    <font>
      <sz val="10"/>
      <color rgb="FF000000"/>
      <name val="Times New Roman"/>
      <family val="1"/>
    </font>
    <font>
      <sz val="9"/>
      <color indexed="81"/>
      <name val="Tahoma"/>
      <family val="2"/>
    </font>
    <font>
      <u/>
      <sz val="11"/>
      <color theme="10"/>
      <name val="Calibri"/>
      <family val="2"/>
      <scheme val="minor"/>
    </font>
    <font>
      <sz val="11"/>
      <color theme="1"/>
      <name val="Calibri"/>
      <family val="2"/>
    </font>
    <font>
      <sz val="11"/>
      <color rgb="FF0000FF"/>
      <name val="Calibri"/>
      <family val="2"/>
    </font>
    <font>
      <sz val="11"/>
      <color rgb="FF0000FF"/>
      <name val="Calibri"/>
      <family val="2"/>
      <scheme val="minor"/>
    </font>
    <font>
      <sz val="10"/>
      <name val="Times New Roman"/>
      <family val="1"/>
    </font>
    <font>
      <b/>
      <sz val="10"/>
      <color rgb="FF0000FF"/>
      <name val="Times New Roman"/>
      <family val="1"/>
    </font>
    <font>
      <b/>
      <sz val="10"/>
      <name val="Times New Roman"/>
      <family val="1"/>
    </font>
    <font>
      <sz val="11"/>
      <color rgb="FF000000"/>
      <name val="Times New Roman"/>
      <family val="1"/>
    </font>
    <font>
      <b/>
      <sz val="11"/>
      <color rgb="FF0F0F0F"/>
      <name val="Times New Roman"/>
      <family val="1"/>
    </font>
    <font>
      <sz val="11"/>
      <color rgb="FF0F0F0F"/>
      <name val="Times New Roman"/>
      <family val="1"/>
    </font>
    <font>
      <sz val="11"/>
      <color rgb="FF0000FF"/>
      <name val="Times New Roman"/>
      <family val="1"/>
    </font>
    <font>
      <sz val="11"/>
      <color rgb="FF2A2A2A"/>
      <name val="Times New Roman"/>
      <family val="1"/>
    </font>
    <font>
      <sz val="11"/>
      <color rgb="FF414141"/>
      <name val="Times New Roman"/>
      <family val="1"/>
    </font>
    <font>
      <b/>
      <sz val="11"/>
      <color theme="1"/>
      <name val="Calibri"/>
      <family val="2"/>
    </font>
    <font>
      <sz val="10"/>
      <color rgb="FF0000FF"/>
      <name val="Times New Roman"/>
      <family val="1"/>
    </font>
    <font>
      <sz val="11"/>
      <color rgb="FFFF0000"/>
      <name val="Calibri"/>
      <family val="2"/>
    </font>
    <font>
      <sz val="9"/>
      <color indexed="10"/>
      <name val="Tahoma"/>
      <family val="2"/>
    </font>
    <font>
      <sz val="11"/>
      <color rgb="FFFF0000"/>
      <name val="Calibri"/>
      <family val="2"/>
      <scheme val="minor"/>
    </font>
    <font>
      <b/>
      <sz val="11"/>
      <color rgb="FFFF0000"/>
      <name val="Calibri"/>
      <family val="2"/>
      <scheme val="minor"/>
    </font>
    <font>
      <sz val="11"/>
      <color theme="1"/>
      <name val="Times New Roman"/>
      <family val="1"/>
    </font>
    <font>
      <sz val="11"/>
      <name val="Times New Roman"/>
      <family val="1"/>
    </font>
    <font>
      <sz val="10"/>
      <color theme="1"/>
      <name val="Verdana"/>
      <family val="2"/>
    </font>
    <font>
      <b/>
      <sz val="10"/>
      <color theme="1"/>
      <name val="Verdana"/>
      <family val="2"/>
    </font>
    <font>
      <sz val="10"/>
      <color rgb="FF0000FF"/>
      <name val="Verdana"/>
      <family val="2"/>
    </font>
    <font>
      <sz val="10"/>
      <color theme="1"/>
      <name val="Calibri"/>
      <family val="2"/>
      <scheme val="minor"/>
    </font>
    <font>
      <b/>
      <sz val="9"/>
      <color indexed="81"/>
      <name val="Tahoma"/>
      <family val="2"/>
    </font>
    <font>
      <sz val="10"/>
      <name val="Verdana"/>
      <family val="2"/>
    </font>
    <font>
      <sz val="10"/>
      <name val="Calibri"/>
      <family val="2"/>
      <scheme val="minor"/>
    </font>
    <font>
      <sz val="10"/>
      <color rgb="FF0000FF"/>
      <name val="Calibri"/>
      <family val="2"/>
      <scheme val="minor"/>
    </font>
    <font>
      <strike/>
      <sz val="11"/>
      <color rgb="FFFF0000"/>
      <name val="Times New Roman"/>
      <family val="1"/>
    </font>
    <font>
      <sz val="11"/>
      <color theme="1"/>
      <name val="Wingdings 2"/>
      <family val="1"/>
      <charset val="2"/>
    </font>
    <font>
      <sz val="11"/>
      <color rgb="FFFF0000"/>
      <name val="Wingdings 2"/>
      <family val="1"/>
      <charset val="2"/>
    </font>
    <font>
      <i/>
      <sz val="11"/>
      <color theme="1"/>
      <name val="Times New Roman"/>
      <family val="1"/>
    </font>
    <font>
      <sz val="11"/>
      <name val="Calibri"/>
      <family val="2"/>
    </font>
    <font>
      <sz val="11"/>
      <color rgb="FFFF0000"/>
      <name val="Times New Roman"/>
      <family val="1"/>
    </font>
    <font>
      <sz val="10"/>
      <color rgb="FFFF0000"/>
      <name val="Verdana"/>
      <family val="2"/>
    </font>
    <font>
      <sz val="10"/>
      <color rgb="FFFF0000"/>
      <name val="Times New Roman"/>
      <family val="1"/>
    </font>
    <font>
      <sz val="11"/>
      <color rgb="FF0F0F0F"/>
      <name val="Calibri"/>
      <family val="2"/>
    </font>
    <font>
      <sz val="11"/>
      <color rgb="FF000000"/>
      <name val="Calibri"/>
      <family val="2"/>
    </font>
    <font>
      <b/>
      <sz val="11"/>
      <color rgb="FF0000FF"/>
      <name val="Calibri"/>
      <family val="2"/>
    </font>
    <font>
      <vertAlign val="superscript"/>
      <sz val="10"/>
      <name val="Times New Roman"/>
      <family val="1"/>
    </font>
    <font>
      <b/>
      <vertAlign val="superscript"/>
      <sz val="10"/>
      <name val="Times New Roman"/>
      <family val="1"/>
    </font>
    <font>
      <b/>
      <sz val="11"/>
      <color theme="1"/>
      <name val="Times New Roman"/>
      <family val="1"/>
    </font>
    <font>
      <b/>
      <sz val="11"/>
      <name val="Calibri"/>
      <family val="2"/>
      <scheme val="minor"/>
    </font>
    <font>
      <sz val="12"/>
      <color theme="1"/>
      <name val="Times New Roman"/>
      <family val="1"/>
    </font>
    <font>
      <sz val="12"/>
      <color rgb="FF0000FF"/>
      <name val="Times New Roman"/>
      <family val="1"/>
    </font>
    <font>
      <sz val="12"/>
      <color theme="1"/>
      <name val="Calibri"/>
      <family val="2"/>
      <scheme val="minor"/>
    </font>
  </fonts>
  <fills count="13">
    <fill>
      <patternFill patternType="none"/>
    </fill>
    <fill>
      <patternFill patternType="gray125"/>
    </fill>
    <fill>
      <patternFill patternType="solid">
        <fgColor rgb="FFFFFFFF"/>
      </patternFill>
    </fill>
    <fill>
      <patternFill patternType="solid">
        <fgColor rgb="FFFFFF00"/>
        <bgColor indexed="64"/>
      </patternFill>
    </fill>
    <fill>
      <patternFill patternType="solid">
        <fgColor rgb="FF00B0F0"/>
        <bgColor indexed="64"/>
      </patternFill>
    </fill>
    <fill>
      <patternFill patternType="solid">
        <fgColor theme="0"/>
        <bgColor indexed="64"/>
      </patternFill>
    </fill>
    <fill>
      <patternFill patternType="solid">
        <fgColor rgb="FF00FF00"/>
        <bgColor indexed="64"/>
      </patternFill>
    </fill>
    <fill>
      <patternFill patternType="solid">
        <fgColor theme="6" tint="-0.249977111117893"/>
        <bgColor indexed="64"/>
      </patternFill>
    </fill>
    <fill>
      <patternFill patternType="solid">
        <fgColor rgb="FFFFC00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rgb="FFFF9999"/>
        <bgColor indexed="64"/>
      </patternFill>
    </fill>
  </fills>
  <borders count="3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thin">
        <color indexed="64"/>
      </top>
      <bottom style="double">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19">
    <xf numFmtId="0" fontId="0" fillId="0" borderId="0"/>
    <xf numFmtId="43" fontId="1" fillId="0" borderId="0" applyFont="0" applyFill="0" applyBorder="0" applyAlignment="0" applyProtection="0"/>
    <xf numFmtId="9" fontId="1" fillId="0" borderId="0" applyFont="0" applyFill="0" applyBorder="0" applyAlignment="0" applyProtection="0"/>
    <xf numFmtId="4" fontId="6" fillId="0" borderId="0" applyFont="0" applyFill="0" applyBorder="0" applyAlignment="0" applyProtection="0"/>
    <xf numFmtId="0" fontId="7" fillId="0" borderId="0"/>
    <xf numFmtId="0" fontId="8" fillId="0" borderId="0"/>
    <xf numFmtId="0" fontId="10" fillId="0" borderId="0" applyNumberFormat="0" applyFill="0" applyBorder="0" applyAlignment="0" applyProtection="0"/>
    <xf numFmtId="44" fontId="1" fillId="0" borderId="0" applyFont="0" applyFill="0" applyBorder="0" applyAlignment="0" applyProtection="0"/>
    <xf numFmtId="0" fontId="31" fillId="0" borderId="0"/>
    <xf numFmtId="43" fontId="31" fillId="0" borderId="0" applyFont="0" applyFill="0" applyBorder="0" applyAlignment="0" applyProtection="0"/>
    <xf numFmtId="9" fontId="3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398">
    <xf numFmtId="0" fontId="0" fillId="0" borderId="0" xfId="0"/>
    <xf numFmtId="0" fontId="2" fillId="0" borderId="0" xfId="0" applyFont="1"/>
    <xf numFmtId="0" fontId="0" fillId="0" borderId="2" xfId="0" applyBorder="1"/>
    <xf numFmtId="0" fontId="0" fillId="0" borderId="4" xfId="0" applyBorder="1"/>
    <xf numFmtId="0" fontId="0" fillId="0" borderId="6" xfId="0" applyBorder="1"/>
    <xf numFmtId="0" fontId="5" fillId="0" borderId="4" xfId="0" applyFont="1" applyBorder="1"/>
    <xf numFmtId="0" fontId="5" fillId="0" borderId="0" xfId="0" applyFont="1"/>
    <xf numFmtId="0" fontId="11" fillId="0" borderId="0" xfId="0" applyFont="1"/>
    <xf numFmtId="0" fontId="11" fillId="0" borderId="0" xfId="0" applyFont="1" applyAlignment="1">
      <alignment horizontal="center"/>
    </xf>
    <xf numFmtId="43" fontId="11" fillId="0" borderId="0" xfId="1" applyFont="1"/>
    <xf numFmtId="0" fontId="11" fillId="0" borderId="7" xfId="0" applyFont="1" applyBorder="1" applyAlignment="1">
      <alignment horizontal="center"/>
    </xf>
    <xf numFmtId="14" fontId="11" fillId="0" borderId="7" xfId="0" applyNumberFormat="1" applyFont="1" applyBorder="1" applyAlignment="1">
      <alignment horizontal="center"/>
    </xf>
    <xf numFmtId="168" fontId="11" fillId="0" borderId="0" xfId="2" applyNumberFormat="1" applyFont="1"/>
    <xf numFmtId="165" fontId="11" fillId="0" borderId="0" xfId="1" applyNumberFormat="1" applyFont="1"/>
    <xf numFmtId="165" fontId="11" fillId="0" borderId="0" xfId="0" applyNumberFormat="1" applyFont="1"/>
    <xf numFmtId="165" fontId="11" fillId="4" borderId="11" xfId="1" applyNumberFormat="1" applyFont="1" applyFill="1" applyBorder="1"/>
    <xf numFmtId="37" fontId="11" fillId="0" borderId="12" xfId="0" applyNumberFormat="1" applyFont="1" applyBorder="1"/>
    <xf numFmtId="0" fontId="11" fillId="0" borderId="12" xfId="0" applyFont="1" applyBorder="1"/>
    <xf numFmtId="0" fontId="4" fillId="3" borderId="0" xfId="0" applyFont="1" applyFill="1"/>
    <xf numFmtId="0" fontId="2" fillId="3" borderId="0" xfId="0" applyFont="1" applyFill="1"/>
    <xf numFmtId="0" fontId="10" fillId="0" borderId="2" xfId="6" applyBorder="1"/>
    <xf numFmtId="0" fontId="0" fillId="0" borderId="0" xfId="0" applyAlignment="1">
      <alignment wrapText="1"/>
    </xf>
    <xf numFmtId="0" fontId="14" fillId="0" borderId="0" xfId="4" applyFont="1"/>
    <xf numFmtId="15" fontId="14" fillId="0" borderId="0" xfId="4" applyNumberFormat="1" applyFont="1" applyAlignment="1">
      <alignment horizontal="center"/>
    </xf>
    <xf numFmtId="165" fontId="14" fillId="0" borderId="0" xfId="3" applyNumberFormat="1" applyFont="1"/>
    <xf numFmtId="0" fontId="14" fillId="0" borderId="0" xfId="4" applyFont="1" applyAlignment="1">
      <alignment horizontal="center"/>
    </xf>
    <xf numFmtId="15" fontId="14" fillId="0" borderId="7" xfId="4" applyNumberFormat="1" applyFont="1" applyBorder="1" applyAlignment="1">
      <alignment horizontal="center"/>
    </xf>
    <xf numFmtId="0" fontId="14" fillId="0" borderId="0" xfId="4" quotePrefix="1" applyFont="1" applyAlignment="1">
      <alignment horizontal="center"/>
    </xf>
    <xf numFmtId="165" fontId="14" fillId="0" borderId="0" xfId="3" applyNumberFormat="1" applyFont="1" applyAlignment="1">
      <alignment horizontal="right"/>
    </xf>
    <xf numFmtId="15" fontId="14" fillId="0" borderId="0" xfId="4" applyNumberFormat="1" applyFont="1" applyAlignment="1">
      <alignment horizontal="right"/>
    </xf>
    <xf numFmtId="165" fontId="14" fillId="0" borderId="0" xfId="3" applyNumberFormat="1" applyFont="1" applyAlignment="1">
      <alignment horizontal="center"/>
    </xf>
    <xf numFmtId="170" fontId="14" fillId="0" borderId="0" xfId="4" quotePrefix="1" applyNumberFormat="1" applyFont="1" applyAlignment="1">
      <alignment horizontal="right"/>
    </xf>
    <xf numFmtId="171" fontId="14" fillId="0" borderId="0" xfId="4" quotePrefix="1" applyNumberFormat="1" applyFont="1" applyAlignment="1">
      <alignment horizontal="right"/>
    </xf>
    <xf numFmtId="0" fontId="14" fillId="0" borderId="7" xfId="4" applyFont="1" applyBorder="1" applyAlignment="1">
      <alignment horizontal="center"/>
    </xf>
    <xf numFmtId="165" fontId="14" fillId="0" borderId="0" xfId="3" quotePrefix="1" applyNumberFormat="1" applyFont="1" applyAlignment="1">
      <alignment horizontal="center"/>
    </xf>
    <xf numFmtId="15" fontId="16" fillId="0" borderId="0" xfId="4" applyNumberFormat="1" applyFont="1" applyAlignment="1">
      <alignment horizontal="left"/>
    </xf>
    <xf numFmtId="15" fontId="14" fillId="0" borderId="0" xfId="4" applyNumberFormat="1" applyFont="1" applyAlignment="1">
      <alignment horizontal="left"/>
    </xf>
    <xf numFmtId="0" fontId="2" fillId="0" borderId="1" xfId="0" applyFont="1" applyBorder="1"/>
    <xf numFmtId="41" fontId="13" fillId="0" borderId="5" xfId="1" applyNumberFormat="1" applyFont="1" applyBorder="1"/>
    <xf numFmtId="0" fontId="11" fillId="0" borderId="0" xfId="0" applyFont="1" applyAlignment="1">
      <alignment horizontal="right"/>
    </xf>
    <xf numFmtId="41" fontId="14" fillId="0" borderId="0" xfId="4" applyNumberFormat="1" applyFont="1"/>
    <xf numFmtId="10" fontId="14" fillId="0" borderId="0" xfId="3" applyNumberFormat="1" applyFont="1"/>
    <xf numFmtId="42" fontId="14" fillId="0" borderId="0" xfId="3" applyNumberFormat="1" applyFont="1" applyAlignment="1">
      <alignment horizontal="center"/>
    </xf>
    <xf numFmtId="0" fontId="16" fillId="0" borderId="0" xfId="4" applyFont="1" applyProtection="1">
      <protection locked="0"/>
    </xf>
    <xf numFmtId="166" fontId="14" fillId="0" borderId="0" xfId="3" quotePrefix="1" applyNumberFormat="1" applyFont="1" applyAlignment="1">
      <alignment horizontal="right"/>
    </xf>
    <xf numFmtId="10" fontId="14" fillId="0" borderId="0" xfId="3" quotePrefix="1" applyNumberFormat="1" applyFont="1" applyAlignment="1">
      <alignment horizontal="right"/>
    </xf>
    <xf numFmtId="42" fontId="14" fillId="0" borderId="0" xfId="4" applyNumberFormat="1" applyFont="1" applyAlignment="1">
      <alignment horizontal="center"/>
    </xf>
    <xf numFmtId="0" fontId="17" fillId="2" borderId="0" xfId="5" applyFont="1" applyFill="1" applyAlignment="1">
      <alignment horizontal="left" vertical="top"/>
    </xf>
    <xf numFmtId="0" fontId="17" fillId="2" borderId="0" xfId="5" applyFont="1" applyFill="1" applyAlignment="1">
      <alignment horizontal="center" vertical="top"/>
    </xf>
    <xf numFmtId="0" fontId="17" fillId="2" borderId="0" xfId="5" applyFont="1" applyFill="1" applyAlignment="1">
      <alignment vertical="top"/>
    </xf>
    <xf numFmtId="0" fontId="19" fillId="2" borderId="0" xfId="5" applyFont="1" applyFill="1" applyAlignment="1">
      <alignment horizontal="left" vertical="top"/>
    </xf>
    <xf numFmtId="41" fontId="17" fillId="6" borderId="0" xfId="5" applyNumberFormat="1" applyFont="1" applyFill="1" applyAlignment="1">
      <alignment horizontal="left" vertical="top"/>
    </xf>
    <xf numFmtId="41" fontId="17" fillId="2" borderId="0" xfId="5" applyNumberFormat="1" applyFont="1" applyFill="1" applyAlignment="1">
      <alignment horizontal="left" vertical="top"/>
    </xf>
    <xf numFmtId="0" fontId="17" fillId="2" borderId="0" xfId="5" applyFont="1" applyFill="1" applyAlignment="1">
      <alignment horizontal="left" vertical="top" indent="7"/>
    </xf>
    <xf numFmtId="0" fontId="17" fillId="2" borderId="0" xfId="5" applyFont="1" applyFill="1" applyAlignment="1">
      <alignment horizontal="left" vertical="top" wrapText="1" indent="7"/>
    </xf>
    <xf numFmtId="167" fontId="17" fillId="2" borderId="0" xfId="5" applyNumberFormat="1" applyFont="1" applyFill="1" applyAlignment="1">
      <alignment horizontal="right" vertical="top"/>
    </xf>
    <xf numFmtId="0" fontId="17" fillId="2" borderId="0" xfId="5" applyFont="1" applyFill="1" applyAlignment="1">
      <alignment horizontal="right" vertical="top"/>
    </xf>
    <xf numFmtId="0" fontId="17" fillId="2" borderId="0" xfId="5" applyFont="1" applyFill="1" applyAlignment="1">
      <alignment horizontal="left" vertical="top" indent="3"/>
    </xf>
    <xf numFmtId="0" fontId="17" fillId="2" borderId="7" xfId="5" applyFont="1" applyFill="1" applyBorder="1" applyAlignment="1">
      <alignment horizontal="right" vertical="top" indent="2"/>
    </xf>
    <xf numFmtId="0" fontId="17" fillId="2" borderId="7" xfId="5" applyFont="1" applyFill="1" applyBorder="1" applyAlignment="1">
      <alignment horizontal="left" vertical="top" indent="3"/>
    </xf>
    <xf numFmtId="0" fontId="17" fillId="2" borderId="0" xfId="5" applyFont="1" applyFill="1" applyAlignment="1">
      <alignment horizontal="left" vertical="top" wrapText="1"/>
    </xf>
    <xf numFmtId="0" fontId="19" fillId="2" borderId="0" xfId="5" applyFont="1" applyFill="1" applyAlignment="1">
      <alignment horizontal="left" vertical="top" wrapText="1"/>
    </xf>
    <xf numFmtId="167" fontId="17" fillId="2" borderId="0" xfId="5" applyNumberFormat="1" applyFont="1" applyFill="1" applyAlignment="1">
      <alignment horizontal="left" vertical="top"/>
    </xf>
    <xf numFmtId="0" fontId="17" fillId="2" borderId="8" xfId="5" applyFont="1" applyFill="1" applyBorder="1" applyAlignment="1">
      <alignment horizontal="left" vertical="top" wrapText="1"/>
    </xf>
    <xf numFmtId="41" fontId="12" fillId="0" borderId="0" xfId="0" applyNumberFormat="1" applyFont="1"/>
    <xf numFmtId="41" fontId="11" fillId="0" borderId="12" xfId="0" applyNumberFormat="1" applyFont="1" applyBorder="1"/>
    <xf numFmtId="41" fontId="11" fillId="0" borderId="0" xfId="1" applyNumberFormat="1" applyFont="1"/>
    <xf numFmtId="41" fontId="11" fillId="0" borderId="0" xfId="0" applyNumberFormat="1" applyFont="1"/>
    <xf numFmtId="41" fontId="11" fillId="0" borderId="12" xfId="1" applyNumberFormat="1" applyFont="1" applyBorder="1"/>
    <xf numFmtId="0" fontId="16" fillId="0" borderId="7" xfId="4" applyFont="1" applyBorder="1" applyProtection="1">
      <protection locked="0"/>
    </xf>
    <xf numFmtId="168" fontId="11" fillId="0" borderId="10" xfId="2" applyNumberFormat="1" applyFont="1" applyBorder="1"/>
    <xf numFmtId="15" fontId="24" fillId="0" borderId="0" xfId="4" applyNumberFormat="1" applyFont="1" applyAlignment="1">
      <alignment horizontal="center"/>
    </xf>
    <xf numFmtId="0" fontId="0" fillId="3" borderId="0" xfId="0" applyFill="1"/>
    <xf numFmtId="168" fontId="11" fillId="0" borderId="12" xfId="2" applyNumberFormat="1" applyFont="1" applyBorder="1"/>
    <xf numFmtId="41" fontId="11" fillId="0" borderId="10" xfId="0" applyNumberFormat="1" applyFont="1" applyBorder="1"/>
    <xf numFmtId="41" fontId="11" fillId="6" borderId="0" xfId="0" applyNumberFormat="1" applyFont="1" applyFill="1"/>
    <xf numFmtId="0" fontId="10" fillId="3" borderId="0" xfId="6" applyFill="1"/>
    <xf numFmtId="0" fontId="11" fillId="0" borderId="0" xfId="0" applyFont="1" applyAlignment="1">
      <alignment horizontal="left" indent="1"/>
    </xf>
    <xf numFmtId="1" fontId="11" fillId="0" borderId="0" xfId="0" applyNumberFormat="1" applyFont="1"/>
    <xf numFmtId="43" fontId="11" fillId="0" borderId="12" xfId="0" applyNumberFormat="1" applyFont="1" applyBorder="1"/>
    <xf numFmtId="165" fontId="11" fillId="0" borderId="10" xfId="0" applyNumberFormat="1" applyFont="1" applyBorder="1"/>
    <xf numFmtId="0" fontId="23" fillId="0" borderId="0" xfId="0" applyFont="1" applyAlignment="1">
      <alignment horizontal="center"/>
    </xf>
    <xf numFmtId="0" fontId="25" fillId="0" borderId="0" xfId="0" applyFont="1"/>
    <xf numFmtId="0" fontId="0" fillId="0" borderId="0" xfId="0" quotePrefix="1"/>
    <xf numFmtId="0" fontId="2" fillId="0" borderId="0" xfId="0" applyFont="1" applyAlignment="1">
      <alignment horizontal="center"/>
    </xf>
    <xf numFmtId="0" fontId="2" fillId="0" borderId="7" xfId="0" applyFont="1" applyBorder="1" applyAlignment="1">
      <alignment horizontal="center"/>
    </xf>
    <xf numFmtId="41" fontId="0" fillId="0" borderId="0" xfId="0" applyNumberFormat="1"/>
    <xf numFmtId="41" fontId="0" fillId="3" borderId="0" xfId="0" applyNumberFormat="1" applyFill="1"/>
    <xf numFmtId="165" fontId="0" fillId="0" borderId="0" xfId="1" applyNumberFormat="1" applyFont="1"/>
    <xf numFmtId="0" fontId="0" fillId="0" borderId="0" xfId="0" applyAlignment="1">
      <alignment horizontal="center"/>
    </xf>
    <xf numFmtId="0" fontId="2" fillId="0" borderId="0" xfId="0" applyFont="1" applyAlignment="1">
      <alignment horizontal="center" wrapText="1"/>
    </xf>
    <xf numFmtId="167" fontId="0" fillId="0" borderId="0" xfId="7" applyNumberFormat="1" applyFont="1"/>
    <xf numFmtId="0" fontId="27" fillId="0" borderId="0" xfId="0" applyFont="1"/>
    <xf numFmtId="0" fontId="28" fillId="0" borderId="0" xfId="0" applyFont="1" applyAlignment="1">
      <alignment horizontal="center"/>
    </xf>
    <xf numFmtId="0" fontId="5" fillId="0" borderId="0" xfId="0" applyFont="1" applyAlignment="1">
      <alignment horizontal="center"/>
    </xf>
    <xf numFmtId="0" fontId="5" fillId="0" borderId="7" xfId="0" applyFont="1" applyBorder="1" applyAlignment="1">
      <alignment horizontal="center"/>
    </xf>
    <xf numFmtId="41" fontId="0" fillId="0" borderId="0" xfId="0" applyNumberFormat="1" applyAlignment="1">
      <alignment horizontal="center"/>
    </xf>
    <xf numFmtId="0" fontId="27" fillId="0" borderId="0" xfId="0" applyFont="1" applyAlignment="1">
      <alignment horizontal="center"/>
    </xf>
    <xf numFmtId="165" fontId="27" fillId="0" borderId="0" xfId="1" applyNumberFormat="1" applyFont="1" applyAlignment="1">
      <alignment horizontal="center"/>
    </xf>
    <xf numFmtId="43" fontId="0" fillId="6" borderId="0" xfId="1" applyFont="1" applyFill="1"/>
    <xf numFmtId="0" fontId="29" fillId="5" borderId="0" xfId="0" applyFont="1" applyFill="1"/>
    <xf numFmtId="0" fontId="29" fillId="5" borderId="7" xfId="0" applyFont="1" applyFill="1" applyBorder="1" applyAlignment="1">
      <alignment horizontal="center" wrapText="1"/>
    </xf>
    <xf numFmtId="0" fontId="29" fillId="5" borderId="0" xfId="0" applyFont="1" applyFill="1" applyAlignment="1">
      <alignment horizontal="center" wrapText="1"/>
    </xf>
    <xf numFmtId="0" fontId="29" fillId="0" borderId="0" xfId="0" applyFont="1"/>
    <xf numFmtId="0" fontId="29" fillId="5" borderId="0" xfId="0" applyFont="1" applyFill="1" applyAlignment="1">
      <alignment horizontal="justify" wrapText="1"/>
    </xf>
    <xf numFmtId="42" fontId="29" fillId="5" borderId="0" xfId="0" applyNumberFormat="1" applyFont="1" applyFill="1"/>
    <xf numFmtId="41" fontId="29" fillId="5" borderId="0" xfId="0" applyNumberFormat="1" applyFont="1" applyFill="1"/>
    <xf numFmtId="41" fontId="29" fillId="5" borderId="12" xfId="0" applyNumberFormat="1" applyFont="1" applyFill="1" applyBorder="1"/>
    <xf numFmtId="0" fontId="29" fillId="5" borderId="0" xfId="0" applyFont="1" applyFill="1" applyAlignment="1">
      <alignment horizontal="left" wrapText="1" indent="3"/>
    </xf>
    <xf numFmtId="42" fontId="29" fillId="5" borderId="10" xfId="0" applyNumberFormat="1" applyFont="1" applyFill="1" applyBorder="1"/>
    <xf numFmtId="0" fontId="29" fillId="5" borderId="0" xfId="0" applyFont="1" applyFill="1" applyAlignment="1">
      <alignment horizontal="center"/>
    </xf>
    <xf numFmtId="0" fontId="29" fillId="0" borderId="0" xfId="0" applyFont="1" applyAlignment="1">
      <alignment wrapText="1"/>
    </xf>
    <xf numFmtId="0" fontId="29" fillId="5" borderId="9" xfId="0" applyFont="1" applyFill="1" applyBorder="1" applyAlignment="1">
      <alignment vertical="top"/>
    </xf>
    <xf numFmtId="0" fontId="29" fillId="5" borderId="13" xfId="0" applyFont="1" applyFill="1" applyBorder="1" applyAlignment="1">
      <alignment vertical="top"/>
    </xf>
    <xf numFmtId="0" fontId="29" fillId="5" borderId="9" xfId="0" applyFont="1" applyFill="1" applyBorder="1" applyAlignment="1">
      <alignment horizontal="left" vertical="top" indent="1"/>
    </xf>
    <xf numFmtId="0" fontId="29" fillId="5" borderId="9" xfId="0" applyFont="1" applyFill="1" applyBorder="1" applyAlignment="1">
      <alignment horizontal="left" vertical="top" wrapText="1" indent="1"/>
    </xf>
    <xf numFmtId="0" fontId="29" fillId="5" borderId="16" xfId="0" applyFont="1" applyFill="1" applyBorder="1" applyAlignment="1">
      <alignment horizontal="left" vertical="top" indent="1"/>
    </xf>
    <xf numFmtId="0" fontId="29" fillId="5" borderId="19" xfId="0" applyFont="1" applyFill="1" applyBorder="1" applyAlignment="1">
      <alignment horizontal="left" vertical="top" indent="1"/>
    </xf>
    <xf numFmtId="0" fontId="29" fillId="5" borderId="19" xfId="0" applyFont="1" applyFill="1" applyBorder="1" applyAlignment="1">
      <alignment vertical="top"/>
    </xf>
    <xf numFmtId="0" fontId="29" fillId="5" borderId="20" xfId="0" applyFont="1" applyFill="1" applyBorder="1" applyAlignment="1">
      <alignment vertical="top"/>
    </xf>
    <xf numFmtId="10" fontId="29" fillId="5" borderId="0" xfId="0" applyNumberFormat="1" applyFont="1" applyFill="1" applyAlignment="1">
      <alignment horizontal="center"/>
    </xf>
    <xf numFmtId="10" fontId="29" fillId="5" borderId="12" xfId="0" applyNumberFormat="1" applyFont="1" applyFill="1" applyBorder="1" applyAlignment="1">
      <alignment horizontal="center"/>
    </xf>
    <xf numFmtId="0" fontId="29" fillId="5" borderId="0" xfId="0" applyFont="1" applyFill="1" applyAlignment="1">
      <alignment horizontal="left" indent="3"/>
    </xf>
    <xf numFmtId="15" fontId="17" fillId="2" borderId="0" xfId="5" applyNumberFormat="1" applyFont="1" applyFill="1" applyAlignment="1">
      <alignment vertical="top"/>
    </xf>
    <xf numFmtId="41" fontId="17" fillId="0" borderId="0" xfId="5" applyNumberFormat="1" applyFont="1" applyAlignment="1">
      <alignment horizontal="left" vertical="top"/>
    </xf>
    <xf numFmtId="0" fontId="29" fillId="0" borderId="0" xfId="0" applyFont="1" applyAlignment="1">
      <alignment horizontal="center" wrapText="1"/>
    </xf>
    <xf numFmtId="0" fontId="31" fillId="0" borderId="0" xfId="8"/>
    <xf numFmtId="0" fontId="32" fillId="0" borderId="0" xfId="8" applyFont="1"/>
    <xf numFmtId="165" fontId="31" fillId="0" borderId="0" xfId="9" applyNumberFormat="1"/>
    <xf numFmtId="0" fontId="31" fillId="0" borderId="7" xfId="8" applyBorder="1" applyAlignment="1">
      <alignment horizontal="center"/>
    </xf>
    <xf numFmtId="0" fontId="31" fillId="0" borderId="0" xfId="8" applyAlignment="1">
      <alignment horizontal="center"/>
    </xf>
    <xf numFmtId="43" fontId="31" fillId="0" borderId="0" xfId="9"/>
    <xf numFmtId="174" fontId="32" fillId="0" borderId="0" xfId="9" applyNumberFormat="1" applyFont="1" applyAlignment="1">
      <alignment horizontal="center"/>
    </xf>
    <xf numFmtId="174" fontId="31" fillId="0" borderId="0" xfId="9" applyNumberFormat="1"/>
    <xf numFmtId="165" fontId="31" fillId="0" borderId="7" xfId="9" applyNumberFormat="1" applyBorder="1" applyAlignment="1">
      <alignment horizontal="center"/>
    </xf>
    <xf numFmtId="43" fontId="32" fillId="0" borderId="0" xfId="9" applyFont="1"/>
    <xf numFmtId="165" fontId="31" fillId="0" borderId="0" xfId="9" applyNumberFormat="1" applyAlignment="1">
      <alignment horizontal="right"/>
    </xf>
    <xf numFmtId="41" fontId="29" fillId="0" borderId="12" xfId="0" applyNumberFormat="1" applyFont="1" applyBorder="1"/>
    <xf numFmtId="41" fontId="29" fillId="0" borderId="17" xfId="0" applyNumberFormat="1" applyFont="1" applyBorder="1"/>
    <xf numFmtId="0" fontId="34" fillId="0" borderId="0" xfId="8" applyFont="1"/>
    <xf numFmtId="0" fontId="2" fillId="0" borderId="3" xfId="0" applyFont="1" applyBorder="1"/>
    <xf numFmtId="0" fontId="10" fillId="0" borderId="4" xfId="6" applyBorder="1"/>
    <xf numFmtId="0" fontId="5" fillId="0" borderId="4" xfId="6" applyFont="1" applyBorder="1"/>
    <xf numFmtId="41" fontId="5" fillId="0" borderId="3" xfId="0" applyNumberFormat="1" applyFont="1" applyBorder="1" applyAlignment="1">
      <alignment horizontal="right"/>
    </xf>
    <xf numFmtId="41" fontId="5" fillId="0" borderId="3" xfId="1" applyNumberFormat="1" applyFont="1" applyBorder="1" applyAlignment="1">
      <alignment horizontal="right"/>
    </xf>
    <xf numFmtId="41" fontId="29" fillId="0" borderId="0" xfId="0" applyNumberFormat="1" applyFont="1"/>
    <xf numFmtId="41" fontId="29" fillId="0" borderId="0" xfId="0" applyNumberFormat="1" applyFont="1" applyAlignment="1">
      <alignment wrapText="1"/>
    </xf>
    <xf numFmtId="175" fontId="5" fillId="0" borderId="3" xfId="0" applyNumberFormat="1" applyFont="1" applyBorder="1" applyAlignment="1">
      <alignment horizontal="right"/>
    </xf>
    <xf numFmtId="165" fontId="36" fillId="0" borderId="0" xfId="9" applyNumberFormat="1" applyFont="1"/>
    <xf numFmtId="165" fontId="38" fillId="0" borderId="0" xfId="9" applyNumberFormat="1" applyFont="1" applyAlignment="1">
      <alignment wrapText="1"/>
    </xf>
    <xf numFmtId="0" fontId="29" fillId="0" borderId="0" xfId="0" applyFont="1" applyAlignment="1">
      <alignment horizontal="right"/>
    </xf>
    <xf numFmtId="0" fontId="39" fillId="0" borderId="0" xfId="0" applyFont="1"/>
    <xf numFmtId="175" fontId="29" fillId="0" borderId="0" xfId="0" applyNumberFormat="1" applyFont="1" applyAlignment="1">
      <alignment horizontal="center" wrapText="1"/>
    </xf>
    <xf numFmtId="171" fontId="29" fillId="0" borderId="0" xfId="0" applyNumberFormat="1" applyFont="1" applyAlignment="1">
      <alignment horizontal="center" wrapText="1"/>
    </xf>
    <xf numFmtId="41" fontId="29" fillId="6" borderId="0" xfId="0" applyNumberFormat="1" applyFont="1" applyFill="1"/>
    <xf numFmtId="0" fontId="41" fillId="0" borderId="0" xfId="0" applyFont="1" applyAlignment="1">
      <alignment horizontal="center"/>
    </xf>
    <xf numFmtId="41" fontId="41" fillId="0" borderId="0" xfId="0" applyNumberFormat="1" applyFont="1" applyAlignment="1">
      <alignment horizontal="center"/>
    </xf>
    <xf numFmtId="10" fontId="20" fillId="2" borderId="0" xfId="5" applyNumberFormat="1" applyFont="1" applyFill="1" applyAlignment="1">
      <alignment horizontal="right" vertical="top"/>
    </xf>
    <xf numFmtId="166" fontId="20" fillId="2" borderId="0" xfId="5" applyNumberFormat="1" applyFont="1" applyFill="1" applyAlignment="1">
      <alignment horizontal="right" vertical="top"/>
    </xf>
    <xf numFmtId="0" fontId="20" fillId="2" borderId="0" xfId="5" applyFont="1" applyFill="1" applyAlignment="1">
      <alignment horizontal="justify" vertical="top"/>
    </xf>
    <xf numFmtId="167" fontId="20" fillId="2" borderId="0" xfId="5" applyNumberFormat="1" applyFont="1" applyFill="1" applyAlignment="1">
      <alignment horizontal="right" vertical="top" wrapText="1"/>
    </xf>
    <xf numFmtId="167" fontId="20" fillId="2" borderId="0" xfId="5" applyNumberFormat="1" applyFont="1" applyFill="1" applyAlignment="1">
      <alignment horizontal="right" vertical="top"/>
    </xf>
    <xf numFmtId="0" fontId="13" fillId="0" borderId="3" xfId="0" applyFont="1" applyBorder="1" applyAlignment="1">
      <alignment horizontal="center"/>
    </xf>
    <xf numFmtId="10" fontId="13" fillId="0" borderId="3" xfId="0" applyNumberFormat="1" applyFont="1" applyBorder="1"/>
    <xf numFmtId="41" fontId="13" fillId="0" borderId="3" xfId="0" applyNumberFormat="1" applyFont="1" applyBorder="1"/>
    <xf numFmtId="41" fontId="13" fillId="0" borderId="3" xfId="1" applyNumberFormat="1" applyFont="1" applyBorder="1"/>
    <xf numFmtId="166" fontId="13" fillId="0" borderId="5" xfId="2" applyNumberFormat="1" applyFont="1" applyBorder="1"/>
    <xf numFmtId="164" fontId="13" fillId="0" borderId="3" xfId="0" applyNumberFormat="1" applyFont="1" applyBorder="1"/>
    <xf numFmtId="172" fontId="13" fillId="0" borderId="3" xfId="0" applyNumberFormat="1" applyFont="1" applyBorder="1"/>
    <xf numFmtId="41" fontId="13" fillId="0" borderId="5" xfId="0" applyNumberFormat="1" applyFont="1" applyBorder="1"/>
    <xf numFmtId="41" fontId="14" fillId="0" borderId="0" xfId="3" applyNumberFormat="1" applyFont="1" applyAlignment="1">
      <alignment horizontal="center"/>
    </xf>
    <xf numFmtId="166" fontId="13" fillId="0" borderId="3" xfId="0" applyNumberFormat="1" applyFont="1" applyBorder="1"/>
    <xf numFmtId="173" fontId="13" fillId="0" borderId="3" xfId="0" applyNumberFormat="1" applyFont="1" applyBorder="1"/>
    <xf numFmtId="0" fontId="13" fillId="0" borderId="0" xfId="0" applyFont="1"/>
    <xf numFmtId="41" fontId="20" fillId="0" borderId="0" xfId="0" applyNumberFormat="1" applyFont="1"/>
    <xf numFmtId="41" fontId="29" fillId="6" borderId="12" xfId="0" applyNumberFormat="1" applyFont="1" applyFill="1" applyBorder="1"/>
    <xf numFmtId="41" fontId="13" fillId="0" borderId="3" xfId="0" applyNumberFormat="1" applyFont="1" applyBorder="1" applyAlignment="1">
      <alignment horizontal="right"/>
    </xf>
    <xf numFmtId="0" fontId="29" fillId="3" borderId="0" xfId="0" applyFont="1" applyFill="1"/>
    <xf numFmtId="0" fontId="29" fillId="3" borderId="7" xfId="0" applyFont="1" applyFill="1" applyBorder="1" applyAlignment="1">
      <alignment horizontal="center" wrapText="1"/>
    </xf>
    <xf numFmtId="0" fontId="29" fillId="3" borderId="0" xfId="0" applyFont="1" applyFill="1" applyAlignment="1">
      <alignment horizontal="center"/>
    </xf>
    <xf numFmtId="0" fontId="29" fillId="3" borderId="7" xfId="0" applyFont="1" applyFill="1" applyBorder="1" applyAlignment="1">
      <alignment horizontal="center"/>
    </xf>
    <xf numFmtId="42" fontId="29" fillId="3" borderId="0" xfId="7" applyNumberFormat="1" applyFont="1" applyFill="1"/>
    <xf numFmtId="42" fontId="29" fillId="3" borderId="0" xfId="0" applyNumberFormat="1" applyFont="1" applyFill="1"/>
    <xf numFmtId="41" fontId="29" fillId="3" borderId="0" xfId="0" applyNumberFormat="1" applyFont="1" applyFill="1"/>
    <xf numFmtId="42" fontId="29" fillId="3" borderId="12" xfId="0" applyNumberFormat="1" applyFont="1" applyFill="1" applyBorder="1"/>
    <xf numFmtId="42" fontId="29" fillId="3" borderId="10" xfId="0" applyNumberFormat="1" applyFont="1" applyFill="1" applyBorder="1"/>
    <xf numFmtId="42" fontId="14" fillId="0" borderId="0" xfId="4" applyNumberFormat="1" applyFont="1"/>
    <xf numFmtId="42" fontId="14" fillId="0" borderId="0" xfId="3" applyNumberFormat="1" applyFont="1"/>
    <xf numFmtId="166" fontId="31" fillId="0" borderId="0" xfId="2" applyNumberFormat="1" applyFont="1" applyAlignment="1">
      <alignment horizontal="right"/>
    </xf>
    <xf numFmtId="10" fontId="14" fillId="0" borderId="0" xfId="3" quotePrefix="1" applyNumberFormat="1" applyFont="1"/>
    <xf numFmtId="41" fontId="20" fillId="2" borderId="0" xfId="5" applyNumberFormat="1" applyFont="1" applyFill="1" applyAlignment="1">
      <alignment horizontal="left" vertical="top"/>
    </xf>
    <xf numFmtId="42" fontId="20" fillId="2" borderId="0" xfId="5" applyNumberFormat="1" applyFont="1" applyFill="1" applyAlignment="1">
      <alignment horizontal="left" vertical="top"/>
    </xf>
    <xf numFmtId="41" fontId="13" fillId="0" borderId="0" xfId="0" applyNumberFormat="1" applyFont="1"/>
    <xf numFmtId="0" fontId="12" fillId="0" borderId="0" xfId="0" applyFont="1"/>
    <xf numFmtId="0" fontId="29" fillId="5" borderId="13" xfId="0" applyFont="1" applyFill="1" applyBorder="1" applyAlignment="1">
      <alignment horizontal="left" vertical="top" indent="1"/>
    </xf>
    <xf numFmtId="10" fontId="29" fillId="5" borderId="13" xfId="0" applyNumberFormat="1" applyFont="1" applyFill="1" applyBorder="1" applyAlignment="1">
      <alignment horizontal="justify" vertical="top" wrapText="1"/>
    </xf>
    <xf numFmtId="41" fontId="29" fillId="5" borderId="7" xfId="0" applyNumberFormat="1" applyFont="1" applyFill="1" applyBorder="1"/>
    <xf numFmtId="41" fontId="29" fillId="0" borderId="19" xfId="0" applyNumberFormat="1" applyFont="1" applyBorder="1"/>
    <xf numFmtId="171" fontId="29" fillId="0" borderId="19" xfId="0" applyNumberFormat="1" applyFont="1" applyBorder="1" applyAlignment="1">
      <alignment horizontal="center" wrapText="1"/>
    </xf>
    <xf numFmtId="42" fontId="29" fillId="0" borderId="19" xfId="0" applyNumberFormat="1" applyFont="1" applyBorder="1"/>
    <xf numFmtId="42" fontId="29" fillId="0" borderId="0" xfId="0" applyNumberFormat="1" applyFont="1"/>
    <xf numFmtId="42" fontId="29" fillId="5" borderId="9" xfId="0" applyNumberFormat="1" applyFont="1" applyFill="1" applyBorder="1" applyAlignment="1">
      <alignment horizontal="center" wrapText="1"/>
    </xf>
    <xf numFmtId="42" fontId="29" fillId="0" borderId="28" xfId="0" applyNumberFormat="1" applyFont="1" applyBorder="1"/>
    <xf numFmtId="42" fontId="29" fillId="0" borderId="29" xfId="0" applyNumberFormat="1" applyFont="1" applyBorder="1"/>
    <xf numFmtId="165" fontId="11" fillId="0" borderId="12" xfId="0" applyNumberFormat="1" applyFont="1" applyBorder="1"/>
    <xf numFmtId="0" fontId="10" fillId="0" borderId="0" xfId="6" applyAlignment="1">
      <alignment vertical="center"/>
    </xf>
    <xf numFmtId="41" fontId="5" fillId="6" borderId="0" xfId="0" applyNumberFormat="1" applyFont="1" applyFill="1"/>
    <xf numFmtId="165" fontId="43" fillId="0" borderId="0" xfId="1" applyNumberFormat="1" applyFont="1"/>
    <xf numFmtId="41" fontId="43" fillId="0" borderId="0" xfId="0" applyNumberFormat="1" applyFont="1"/>
    <xf numFmtId="0" fontId="17" fillId="0" borderId="0" xfId="5" applyFont="1" applyAlignment="1">
      <alignment horizontal="left" vertical="top"/>
    </xf>
    <xf numFmtId="165" fontId="25" fillId="0" borderId="0" xfId="1" applyNumberFormat="1" applyFont="1" applyAlignment="1">
      <alignment horizontal="center"/>
    </xf>
    <xf numFmtId="41" fontId="44" fillId="2" borderId="0" xfId="5" applyNumberFormat="1" applyFont="1" applyFill="1" applyAlignment="1">
      <alignment horizontal="left" vertical="top"/>
    </xf>
    <xf numFmtId="0" fontId="44" fillId="2" borderId="0" xfId="5" applyFont="1" applyFill="1" applyAlignment="1">
      <alignment horizontal="left" vertical="top" wrapText="1" indent="6"/>
    </xf>
    <xf numFmtId="0" fontId="44" fillId="2" borderId="0" xfId="5" applyFont="1" applyFill="1" applyAlignment="1">
      <alignment horizontal="center" vertical="top"/>
    </xf>
    <xf numFmtId="15" fontId="44" fillId="2" borderId="0" xfId="5" applyNumberFormat="1" applyFont="1" applyFill="1" applyAlignment="1">
      <alignment vertical="top"/>
    </xf>
    <xf numFmtId="0" fontId="44" fillId="2" borderId="0" xfId="5" applyFont="1" applyFill="1" applyAlignment="1">
      <alignment vertical="top"/>
    </xf>
    <xf numFmtId="10" fontId="44" fillId="2" borderId="0" xfId="5" applyNumberFormat="1" applyFont="1" applyFill="1" applyAlignment="1">
      <alignment horizontal="right" vertical="top"/>
    </xf>
    <xf numFmtId="166" fontId="44" fillId="2" borderId="0" xfId="5" applyNumberFormat="1" applyFont="1" applyFill="1" applyAlignment="1">
      <alignment horizontal="right" vertical="top"/>
    </xf>
    <xf numFmtId="0" fontId="44" fillId="2" borderId="0" xfId="5" applyFont="1" applyFill="1" applyAlignment="1">
      <alignment horizontal="justify" vertical="top"/>
    </xf>
    <xf numFmtId="167" fontId="44" fillId="2" borderId="0" xfId="5" applyNumberFormat="1" applyFont="1" applyFill="1" applyAlignment="1">
      <alignment horizontal="right" vertical="top"/>
    </xf>
    <xf numFmtId="167" fontId="44" fillId="2" borderId="0" xfId="5" applyNumberFormat="1" applyFont="1" applyFill="1" applyAlignment="1">
      <alignment horizontal="right" vertical="top" wrapText="1"/>
    </xf>
    <xf numFmtId="0" fontId="44" fillId="2" borderId="0" xfId="5" applyFont="1" applyFill="1" applyAlignment="1">
      <alignment horizontal="left" vertical="top" indent="3"/>
    </xf>
    <xf numFmtId="42" fontId="44" fillId="2" borderId="0" xfId="5" applyNumberFormat="1" applyFont="1" applyFill="1" applyAlignment="1">
      <alignment horizontal="left" vertical="top"/>
    </xf>
    <xf numFmtId="167" fontId="44" fillId="2" borderId="0" xfId="5" applyNumberFormat="1" applyFont="1" applyFill="1" applyAlignment="1">
      <alignment horizontal="left" vertical="top"/>
    </xf>
    <xf numFmtId="0" fontId="44" fillId="2" borderId="0" xfId="5" applyFont="1" applyFill="1" applyAlignment="1">
      <alignment horizontal="left" vertical="top"/>
    </xf>
    <xf numFmtId="0" fontId="44" fillId="2" borderId="0" xfId="5" applyFont="1" applyFill="1" applyAlignment="1">
      <alignment vertical="top" wrapText="1"/>
    </xf>
    <xf numFmtId="167" fontId="44" fillId="2" borderId="0" xfId="5" applyNumberFormat="1" applyFont="1" applyFill="1" applyAlignment="1">
      <alignment horizontal="center" vertical="top"/>
    </xf>
    <xf numFmtId="0" fontId="44" fillId="0" borderId="0" xfId="5" applyFont="1" applyAlignment="1">
      <alignment horizontal="left" vertical="top"/>
    </xf>
    <xf numFmtId="0" fontId="44" fillId="0" borderId="0" xfId="0" applyFont="1"/>
    <xf numFmtId="0" fontId="44" fillId="2" borderId="0" xfId="5" applyFont="1" applyFill="1" applyAlignment="1">
      <alignment horizontal="left" vertical="top" indent="8"/>
    </xf>
    <xf numFmtId="165" fontId="45" fillId="0" borderId="0" xfId="9" applyNumberFormat="1" applyFont="1" applyAlignment="1">
      <alignment horizontal="center"/>
    </xf>
    <xf numFmtId="15" fontId="46" fillId="0" borderId="0" xfId="4" applyNumberFormat="1" applyFont="1" applyAlignment="1">
      <alignment horizontal="center"/>
    </xf>
    <xf numFmtId="0" fontId="46" fillId="0" borderId="0" xfId="4" applyFont="1"/>
    <xf numFmtId="0" fontId="43" fillId="0" borderId="0" xfId="0" applyFont="1"/>
    <xf numFmtId="42" fontId="29" fillId="6" borderId="0" xfId="0" applyNumberFormat="1" applyFont="1" applyFill="1"/>
    <xf numFmtId="0" fontId="44" fillId="0" borderId="0" xfId="0" applyFont="1" applyAlignment="1">
      <alignment horizontal="center"/>
    </xf>
    <xf numFmtId="0" fontId="29" fillId="0" borderId="0" xfId="0" applyFont="1" applyAlignment="1">
      <alignment horizontal="center"/>
    </xf>
    <xf numFmtId="42" fontId="29" fillId="0" borderId="11" xfId="0" applyNumberFormat="1" applyFont="1" applyBorder="1"/>
    <xf numFmtId="165" fontId="11" fillId="0" borderId="11" xfId="1" applyNumberFormat="1" applyFont="1" applyBorder="1"/>
    <xf numFmtId="167" fontId="0" fillId="3" borderId="11" xfId="7" applyNumberFormat="1" applyFont="1" applyFill="1" applyBorder="1"/>
    <xf numFmtId="0" fontId="25" fillId="0" borderId="0" xfId="0" applyFont="1" applyAlignment="1">
      <alignment horizontal="center"/>
    </xf>
    <xf numFmtId="167" fontId="17" fillId="7" borderId="0" xfId="5" applyNumberFormat="1" applyFont="1" applyFill="1" applyAlignment="1">
      <alignment horizontal="left" vertical="top"/>
    </xf>
    <xf numFmtId="167" fontId="20" fillId="0" borderId="0" xfId="5" applyNumberFormat="1" applyFont="1" applyAlignment="1">
      <alignment horizontal="left" vertical="top"/>
    </xf>
    <xf numFmtId="41" fontId="20" fillId="0" borderId="0" xfId="5" applyNumberFormat="1" applyFont="1" applyAlignment="1">
      <alignment horizontal="left" vertical="top"/>
    </xf>
    <xf numFmtId="14" fontId="0" fillId="0" borderId="0" xfId="0" applyNumberFormat="1" applyAlignment="1">
      <alignment horizontal="left"/>
    </xf>
    <xf numFmtId="167" fontId="20" fillId="3" borderId="0" xfId="5" applyNumberFormat="1" applyFont="1" applyFill="1" applyAlignment="1">
      <alignment horizontal="right" vertical="top"/>
    </xf>
    <xf numFmtId="169" fontId="16" fillId="0" borderId="0" xfId="4" applyNumberFormat="1" applyFont="1" applyProtection="1">
      <protection locked="0"/>
    </xf>
    <xf numFmtId="169" fontId="15" fillId="0" borderId="0" xfId="4" applyNumberFormat="1" applyFont="1" applyProtection="1">
      <protection locked="0"/>
    </xf>
    <xf numFmtId="41" fontId="24" fillId="0" borderId="0" xfId="1" applyNumberFormat="1" applyFont="1"/>
    <xf numFmtId="41" fontId="24" fillId="0" borderId="0" xfId="3" applyNumberFormat="1" applyFont="1" applyAlignment="1">
      <alignment horizontal="center"/>
    </xf>
    <xf numFmtId="0" fontId="41" fillId="0" borderId="0" xfId="0" applyFont="1"/>
    <xf numFmtId="165" fontId="11" fillId="0" borderId="7" xfId="0" applyNumberFormat="1" applyFont="1" applyBorder="1"/>
    <xf numFmtId="0" fontId="34" fillId="0" borderId="0" xfId="8" applyFont="1" applyAlignment="1">
      <alignment wrapText="1"/>
    </xf>
    <xf numFmtId="165" fontId="37" fillId="0" borderId="0" xfId="9" applyNumberFormat="1" applyFont="1" applyAlignment="1">
      <alignment wrapText="1"/>
    </xf>
    <xf numFmtId="41" fontId="5" fillId="0" borderId="3" xfId="1" applyNumberFormat="1" applyFont="1" applyBorder="1" applyAlignment="1">
      <alignment horizontal="left"/>
    </xf>
    <xf numFmtId="175" fontId="5" fillId="0" borderId="3" xfId="1" applyNumberFormat="1" applyFont="1" applyBorder="1" applyAlignment="1">
      <alignment horizontal="right"/>
    </xf>
    <xf numFmtId="43" fontId="11" fillId="0" borderId="0" xfId="0" applyNumberFormat="1" applyFont="1"/>
    <xf numFmtId="0" fontId="10" fillId="2" borderId="0" xfId="6" applyFill="1" applyAlignment="1">
      <alignment horizontal="left" vertical="top"/>
    </xf>
    <xf numFmtId="166" fontId="24" fillId="0" borderId="0" xfId="3" quotePrefix="1" applyNumberFormat="1" applyFont="1" applyAlignment="1">
      <alignment horizontal="right"/>
    </xf>
    <xf numFmtId="165" fontId="24" fillId="0" borderId="0" xfId="3" applyNumberFormat="1" applyFont="1" applyAlignment="1">
      <alignment horizontal="center"/>
    </xf>
    <xf numFmtId="41" fontId="24" fillId="0" borderId="0" xfId="3" applyNumberFormat="1" applyFont="1"/>
    <xf numFmtId="165" fontId="24" fillId="0" borderId="0" xfId="3" applyNumberFormat="1" applyFont="1"/>
    <xf numFmtId="165" fontId="30" fillId="0" borderId="0" xfId="0" applyNumberFormat="1" applyFont="1"/>
    <xf numFmtId="41" fontId="30" fillId="0" borderId="0" xfId="0" applyNumberFormat="1" applyFont="1"/>
    <xf numFmtId="0" fontId="47" fillId="0" borderId="0" xfId="5" applyFont="1" applyAlignment="1">
      <alignment horizontal="left" vertical="top"/>
    </xf>
    <xf numFmtId="0" fontId="48" fillId="0" borderId="0" xfId="5" applyFont="1" applyAlignment="1">
      <alignment horizontal="left" vertical="top"/>
    </xf>
    <xf numFmtId="14" fontId="0" fillId="0" borderId="0" xfId="0" applyNumberFormat="1"/>
    <xf numFmtId="3" fontId="0" fillId="0" borderId="0" xfId="0" applyNumberFormat="1"/>
    <xf numFmtId="14" fontId="13" fillId="0" borderId="3" xfId="0" applyNumberFormat="1" applyFont="1" applyBorder="1"/>
    <xf numFmtId="0" fontId="13" fillId="0" borderId="3" xfId="0" applyFont="1" applyBorder="1"/>
    <xf numFmtId="0" fontId="0" fillId="0" borderId="3" xfId="0" applyBorder="1"/>
    <xf numFmtId="165" fontId="0" fillId="0" borderId="0" xfId="9" applyNumberFormat="1" applyFont="1"/>
    <xf numFmtId="6" fontId="5" fillId="0" borderId="3" xfId="1" applyNumberFormat="1" applyFont="1" applyBorder="1" applyAlignment="1">
      <alignment horizontal="right"/>
    </xf>
    <xf numFmtId="175" fontId="29" fillId="0" borderId="0" xfId="0" applyNumberFormat="1" applyFont="1" applyAlignment="1">
      <alignment wrapText="1"/>
    </xf>
    <xf numFmtId="42" fontId="29" fillId="0" borderId="0" xfId="0" applyNumberFormat="1" applyFont="1" applyAlignment="1">
      <alignment horizontal="center" wrapText="1"/>
    </xf>
    <xf numFmtId="41" fontId="29" fillId="0" borderId="0" xfId="0" applyNumberFormat="1" applyFont="1" applyAlignment="1">
      <alignment horizontal="right"/>
    </xf>
    <xf numFmtId="44" fontId="49" fillId="0" borderId="0" xfId="7" applyFont="1"/>
    <xf numFmtId="0" fontId="12" fillId="0" borderId="7" xfId="0" applyFont="1" applyBorder="1" applyAlignment="1">
      <alignment horizontal="center"/>
    </xf>
    <xf numFmtId="0" fontId="12" fillId="0" borderId="0" xfId="0" applyFont="1" applyAlignment="1">
      <alignment horizontal="right"/>
    </xf>
    <xf numFmtId="41" fontId="29" fillId="2" borderId="0" xfId="5" applyNumberFormat="1" applyFont="1" applyFill="1" applyAlignment="1">
      <alignment horizontal="left" vertical="top"/>
    </xf>
    <xf numFmtId="167" fontId="29" fillId="0" borderId="0" xfId="5" applyNumberFormat="1" applyFont="1" applyAlignment="1">
      <alignment horizontal="right" vertical="top"/>
    </xf>
    <xf numFmtId="167" fontId="29" fillId="2" borderId="0" xfId="5" applyNumberFormat="1" applyFont="1" applyFill="1" applyAlignment="1">
      <alignment horizontal="right" vertical="top"/>
    </xf>
    <xf numFmtId="165" fontId="33" fillId="0" borderId="0" xfId="9" quotePrefix="1" applyNumberFormat="1" applyFont="1" applyAlignment="1">
      <alignment horizontal="center"/>
    </xf>
    <xf numFmtId="14" fontId="33" fillId="0" borderId="0" xfId="8" applyNumberFormat="1" applyFont="1" applyAlignment="1">
      <alignment horizontal="center"/>
    </xf>
    <xf numFmtId="0" fontId="10" fillId="0" borderId="0" xfId="6"/>
    <xf numFmtId="0" fontId="14" fillId="8" borderId="0" xfId="4" applyFont="1" applyFill="1"/>
    <xf numFmtId="42" fontId="24" fillId="8" borderId="0" xfId="1" applyNumberFormat="1" applyFont="1" applyFill="1"/>
    <xf numFmtId="41" fontId="12" fillId="8" borderId="0" xfId="0" applyNumberFormat="1" applyFont="1" applyFill="1"/>
    <xf numFmtId="41" fontId="11" fillId="8" borderId="0" xfId="0" applyNumberFormat="1" applyFont="1" applyFill="1"/>
    <xf numFmtId="0" fontId="11" fillId="8" borderId="0" xfId="0" applyFont="1" applyFill="1"/>
    <xf numFmtId="0" fontId="0" fillId="8" borderId="0" xfId="0" applyFill="1"/>
    <xf numFmtId="176" fontId="24" fillId="0" borderId="0" xfId="4" applyNumberFormat="1" applyFont="1"/>
    <xf numFmtId="0" fontId="16" fillId="0" borderId="0" xfId="4" applyFont="1"/>
    <xf numFmtId="0" fontId="16" fillId="0" borderId="7" xfId="4" quotePrefix="1" applyFont="1" applyBorder="1" applyProtection="1">
      <protection locked="0"/>
    </xf>
    <xf numFmtId="42" fontId="24" fillId="0" borderId="0" xfId="1" applyNumberFormat="1" applyFont="1"/>
    <xf numFmtId="0" fontId="14" fillId="0" borderId="0" xfId="4" applyFont="1" applyAlignment="1">
      <alignment horizontal="justify" wrapText="1"/>
    </xf>
    <xf numFmtId="0" fontId="24" fillId="0" borderId="0" xfId="4" applyFont="1" applyAlignment="1">
      <alignment horizontal="center"/>
    </xf>
    <xf numFmtId="42" fontId="14" fillId="0" borderId="0" xfId="1" applyNumberFormat="1" applyFont="1"/>
    <xf numFmtId="165" fontId="0" fillId="0" borderId="0" xfId="9" applyNumberFormat="1" applyFont="1" applyAlignment="1">
      <alignment horizontal="right" indent="2"/>
    </xf>
    <xf numFmtId="0" fontId="2" fillId="0" borderId="4" xfId="0" applyFont="1" applyBorder="1"/>
    <xf numFmtId="5" fontId="5" fillId="0" borderId="3" xfId="0" applyNumberFormat="1" applyFont="1" applyBorder="1" applyAlignment="1">
      <alignment horizontal="right"/>
    </xf>
    <xf numFmtId="41" fontId="29" fillId="0" borderId="26" xfId="0" applyNumberFormat="1" applyFont="1" applyBorder="1"/>
    <xf numFmtId="0" fontId="0" fillId="9" borderId="4" xfId="0" applyFill="1" applyBorder="1"/>
    <xf numFmtId="0" fontId="0" fillId="10" borderId="4" xfId="0" applyFill="1" applyBorder="1"/>
    <xf numFmtId="0" fontId="0" fillId="11" borderId="4" xfId="0" applyFill="1" applyBorder="1"/>
    <xf numFmtId="0" fontId="0" fillId="12" borderId="4" xfId="0" applyFill="1" applyBorder="1"/>
    <xf numFmtId="0" fontId="17" fillId="0" borderId="0" xfId="5" applyFont="1" applyAlignment="1">
      <alignment horizontal="left" wrapText="1"/>
    </xf>
    <xf numFmtId="14" fontId="29" fillId="4" borderId="0" xfId="0" applyNumberFormat="1" applyFont="1" applyFill="1"/>
    <xf numFmtId="0" fontId="0" fillId="4" borderId="4" xfId="0" applyFill="1" applyBorder="1"/>
    <xf numFmtId="41" fontId="29" fillId="6" borderId="0" xfId="0" applyNumberFormat="1" applyFont="1" applyFill="1" applyAlignment="1">
      <alignment horizontal="right"/>
    </xf>
    <xf numFmtId="3" fontId="29" fillId="0" borderId="0" xfId="0" applyNumberFormat="1" applyFont="1" applyAlignment="1">
      <alignment horizontal="right"/>
    </xf>
    <xf numFmtId="0" fontId="30" fillId="0" borderId="0" xfId="0" applyFont="1"/>
    <xf numFmtId="43" fontId="2" fillId="0" borderId="0" xfId="0" applyNumberFormat="1" applyFont="1"/>
    <xf numFmtId="43" fontId="0" fillId="0" borderId="0" xfId="0" applyNumberFormat="1"/>
    <xf numFmtId="0" fontId="36" fillId="0" borderId="0" xfId="8" applyFont="1" applyAlignment="1">
      <alignment horizontal="center"/>
    </xf>
    <xf numFmtId="14" fontId="29" fillId="0" borderId="7" xfId="0" applyNumberFormat="1" applyFont="1" applyBorder="1" applyAlignment="1">
      <alignment horizontal="center" wrapText="1"/>
    </xf>
    <xf numFmtId="14" fontId="29" fillId="0" borderId="0" xfId="0" applyNumberFormat="1" applyFont="1" applyAlignment="1">
      <alignment horizontal="center" wrapText="1"/>
    </xf>
    <xf numFmtId="0" fontId="52" fillId="5" borderId="7" xfId="0" applyFont="1" applyFill="1" applyBorder="1" applyAlignment="1">
      <alignment horizontal="center" wrapText="1"/>
    </xf>
    <xf numFmtId="0" fontId="52" fillId="5" borderId="0" xfId="0" applyFont="1" applyFill="1" applyAlignment="1">
      <alignment horizontal="center" wrapText="1"/>
    </xf>
    <xf numFmtId="0" fontId="24" fillId="0" borderId="0" xfId="4" quotePrefix="1" applyFont="1" applyAlignment="1">
      <alignment horizontal="center"/>
    </xf>
    <xf numFmtId="0" fontId="14" fillId="5" borderId="0" xfId="4" applyFont="1" applyFill="1"/>
    <xf numFmtId="0" fontId="24" fillId="5" borderId="0" xfId="4" applyFont="1" applyFill="1"/>
    <xf numFmtId="0" fontId="24" fillId="5" borderId="0" xfId="4" applyFont="1" applyFill="1" applyAlignment="1">
      <alignment horizontal="center"/>
    </xf>
    <xf numFmtId="0" fontId="14" fillId="5" borderId="0" xfId="4" applyFont="1" applyFill="1" applyAlignment="1">
      <alignment horizontal="left" indent="2"/>
    </xf>
    <xf numFmtId="41" fontId="53" fillId="0" borderId="3" xfId="1" applyNumberFormat="1" applyFont="1" applyBorder="1" applyAlignment="1">
      <alignment horizontal="left"/>
    </xf>
    <xf numFmtId="0" fontId="29" fillId="5" borderId="7" xfId="0" applyFont="1" applyFill="1" applyBorder="1" applyAlignment="1">
      <alignment horizontal="center"/>
    </xf>
    <xf numFmtId="0" fontId="29" fillId="5" borderId="14" xfId="0" applyFont="1" applyFill="1" applyBorder="1" applyAlignment="1">
      <alignment horizontal="justify" vertical="top" wrapText="1"/>
    </xf>
    <xf numFmtId="0" fontId="29" fillId="5" borderId="15" xfId="0" applyFont="1" applyFill="1" applyBorder="1" applyAlignment="1">
      <alignment horizontal="justify" vertical="top" wrapText="1"/>
    </xf>
    <xf numFmtId="0" fontId="29" fillId="5" borderId="0" xfId="0" applyFont="1" applyFill="1" applyAlignment="1">
      <alignment wrapText="1"/>
    </xf>
    <xf numFmtId="0" fontId="20" fillId="5" borderId="0" xfId="0" applyFont="1" applyFill="1" applyAlignment="1">
      <alignment horizontal="center"/>
    </xf>
    <xf numFmtId="42" fontId="29" fillId="5" borderId="11" xfId="0" applyNumberFormat="1" applyFont="1" applyFill="1" applyBorder="1"/>
    <xf numFmtId="0" fontId="29" fillId="5" borderId="7" xfId="0" applyFont="1" applyFill="1" applyBorder="1"/>
    <xf numFmtId="177" fontId="29" fillId="5" borderId="0" xfId="2" applyNumberFormat="1" applyFont="1" applyFill="1" applyAlignment="1">
      <alignment horizontal="center"/>
    </xf>
    <xf numFmtId="177" fontId="29" fillId="5" borderId="0" xfId="0" applyNumberFormat="1" applyFont="1" applyFill="1" applyAlignment="1">
      <alignment horizontal="center"/>
    </xf>
    <xf numFmtId="177" fontId="29" fillId="5" borderId="11" xfId="2" applyNumberFormat="1" applyFont="1" applyFill="1" applyBorder="1" applyAlignment="1">
      <alignment horizontal="center"/>
    </xf>
    <xf numFmtId="10" fontId="29" fillId="5" borderId="10" xfId="0" applyNumberFormat="1" applyFont="1" applyFill="1" applyBorder="1" applyAlignment="1">
      <alignment horizontal="center"/>
    </xf>
    <xf numFmtId="0" fontId="54" fillId="5" borderId="0" xfId="0" applyFont="1" applyFill="1"/>
    <xf numFmtId="0" fontId="54" fillId="5" borderId="7" xfId="0" applyFont="1" applyFill="1" applyBorder="1" applyAlignment="1">
      <alignment horizontal="center"/>
    </xf>
    <xf numFmtId="0" fontId="54" fillId="5" borderId="0" xfId="0" applyFont="1" applyFill="1" applyAlignment="1">
      <alignment horizontal="center"/>
    </xf>
    <xf numFmtId="0" fontId="54" fillId="0" borderId="0" xfId="0" applyFont="1"/>
    <xf numFmtId="0" fontId="56" fillId="0" borderId="0" xfId="0" applyFont="1"/>
    <xf numFmtId="167" fontId="54" fillId="0" borderId="0" xfId="7" applyNumberFormat="1" applyFont="1"/>
    <xf numFmtId="41" fontId="14" fillId="0" borderId="0" xfId="1" applyNumberFormat="1" applyFont="1"/>
    <xf numFmtId="14" fontId="0" fillId="0" borderId="0" xfId="0" applyNumberFormat="1" applyAlignment="1">
      <alignment horizontal="left"/>
    </xf>
    <xf numFmtId="167" fontId="20" fillId="2" borderId="9" xfId="5" applyNumberFormat="1" applyFont="1" applyFill="1" applyBorder="1" applyAlignment="1">
      <alignment horizontal="center" vertical="top"/>
    </xf>
    <xf numFmtId="0" fontId="17" fillId="2" borderId="0" xfId="5" applyFont="1" applyFill="1" applyAlignment="1">
      <alignment horizontal="center" vertical="top"/>
    </xf>
    <xf numFmtId="0" fontId="17" fillId="2" borderId="0" xfId="5" applyFont="1" applyFill="1" applyAlignment="1">
      <alignment vertical="top" wrapText="1"/>
    </xf>
    <xf numFmtId="0" fontId="17" fillId="2" borderId="0" xfId="5" applyFont="1" applyFill="1" applyAlignment="1">
      <alignment horizontal="left" vertical="top" wrapText="1" indent="7"/>
    </xf>
    <xf numFmtId="167" fontId="17" fillId="2" borderId="0" xfId="5" applyNumberFormat="1" applyFont="1" applyFill="1" applyAlignment="1">
      <alignment horizontal="center" vertical="top"/>
    </xf>
    <xf numFmtId="167" fontId="20" fillId="7" borderId="9" xfId="5" applyNumberFormat="1" applyFont="1" applyFill="1" applyBorder="1" applyAlignment="1">
      <alignment horizontal="center" vertical="top"/>
    </xf>
    <xf numFmtId="0" fontId="32" fillId="0" borderId="23" xfId="8" applyFont="1" applyBorder="1" applyAlignment="1">
      <alignment horizontal="center"/>
    </xf>
    <xf numFmtId="0" fontId="32" fillId="0" borderId="24" xfId="8" applyFont="1" applyBorder="1" applyAlignment="1">
      <alignment horizontal="center"/>
    </xf>
    <xf numFmtId="0" fontId="32" fillId="0" borderId="25" xfId="8" applyFont="1" applyBorder="1" applyAlignment="1">
      <alignment horizontal="center"/>
    </xf>
    <xf numFmtId="14" fontId="29" fillId="10" borderId="0" xfId="0" applyNumberFormat="1" applyFont="1" applyFill="1" applyAlignment="1">
      <alignment horizontal="center"/>
    </xf>
    <xf numFmtId="14" fontId="29" fillId="9" borderId="0" xfId="0" applyNumberFormat="1" applyFont="1" applyFill="1" applyAlignment="1">
      <alignment horizontal="center"/>
    </xf>
    <xf numFmtId="0" fontId="29" fillId="0" borderId="0" xfId="0" applyFont="1" applyAlignment="1">
      <alignment horizontal="center" wrapText="1"/>
    </xf>
    <xf numFmtId="14" fontId="29" fillId="11" borderId="0" xfId="0" applyNumberFormat="1" applyFont="1" applyFill="1" applyAlignment="1">
      <alignment horizontal="center"/>
    </xf>
    <xf numFmtId="14" fontId="29" fillId="12" borderId="0" xfId="0" applyNumberFormat="1" applyFont="1" applyFill="1" applyAlignment="1">
      <alignment horizontal="center"/>
    </xf>
    <xf numFmtId="0" fontId="29" fillId="0" borderId="7" xfId="0" applyFont="1" applyBorder="1" applyAlignment="1">
      <alignment horizontal="center"/>
    </xf>
    <xf numFmtId="0" fontId="29" fillId="5" borderId="7" xfId="0" applyFont="1" applyFill="1" applyBorder="1" applyAlignment="1">
      <alignment horizontal="center"/>
    </xf>
    <xf numFmtId="14" fontId="29" fillId="0" borderId="14" xfId="0" applyNumberFormat="1" applyFont="1" applyBorder="1" applyAlignment="1">
      <alignment horizontal="center" wrapText="1"/>
    </xf>
    <xf numFmtId="14" fontId="29" fillId="0" borderId="12" xfId="0" applyNumberFormat="1" applyFont="1" applyBorder="1" applyAlignment="1">
      <alignment horizontal="center" wrapText="1"/>
    </xf>
    <xf numFmtId="0" fontId="54" fillId="5" borderId="0" xfId="0" applyFont="1" applyFill="1" applyAlignment="1">
      <alignment wrapText="1"/>
    </xf>
    <xf numFmtId="0" fontId="54" fillId="0" borderId="0" xfId="0" applyFont="1" applyAlignment="1">
      <alignment wrapText="1"/>
    </xf>
    <xf numFmtId="0" fontId="29" fillId="5" borderId="13" xfId="0" applyFont="1" applyFill="1" applyBorder="1" applyAlignment="1">
      <alignment horizontal="left" wrapText="1"/>
    </xf>
    <xf numFmtId="0" fontId="29" fillId="5" borderId="14" xfId="0" applyFont="1" applyFill="1" applyBorder="1" applyAlignment="1">
      <alignment horizontal="left" wrapText="1"/>
    </xf>
    <xf numFmtId="0" fontId="29" fillId="5" borderId="15" xfId="0" applyFont="1" applyFill="1" applyBorder="1" applyAlignment="1">
      <alignment horizontal="left" wrapText="1"/>
    </xf>
    <xf numFmtId="0" fontId="29" fillId="5" borderId="20" xfId="0" applyFont="1" applyFill="1" applyBorder="1" applyAlignment="1">
      <alignment horizontal="justify" vertical="top" wrapText="1"/>
    </xf>
    <xf numFmtId="0" fontId="29" fillId="5" borderId="13" xfId="0" applyFont="1" applyFill="1" applyBorder="1" applyAlignment="1">
      <alignment horizontal="justify" vertical="top" wrapText="1"/>
    </xf>
    <xf numFmtId="0" fontId="29" fillId="5" borderId="14" xfId="0" applyFont="1" applyFill="1" applyBorder="1" applyAlignment="1">
      <alignment horizontal="justify" vertical="top" wrapText="1"/>
    </xf>
    <xf numFmtId="0" fontId="29" fillId="5" borderId="15" xfId="0" applyFont="1" applyFill="1" applyBorder="1" applyAlignment="1">
      <alignment horizontal="justify" vertical="top" wrapText="1"/>
    </xf>
    <xf numFmtId="0" fontId="29" fillId="5" borderId="26" xfId="0" applyFont="1" applyFill="1" applyBorder="1" applyAlignment="1">
      <alignment horizontal="justify" vertical="top" wrapText="1"/>
    </xf>
    <xf numFmtId="0" fontId="29" fillId="5" borderId="12" xfId="0" applyFont="1" applyFill="1" applyBorder="1" applyAlignment="1">
      <alignment horizontal="justify" vertical="top" wrapText="1"/>
    </xf>
    <xf numFmtId="0" fontId="29" fillId="5" borderId="27" xfId="0" applyFont="1" applyFill="1" applyBorder="1" applyAlignment="1">
      <alignment horizontal="justify" vertical="top" wrapText="1"/>
    </xf>
    <xf numFmtId="0" fontId="29" fillId="5" borderId="17" xfId="0" applyFont="1" applyFill="1" applyBorder="1" applyAlignment="1">
      <alignment horizontal="justify" vertical="top"/>
    </xf>
    <xf numFmtId="0" fontId="29" fillId="5" borderId="0" xfId="0" applyFont="1" applyFill="1" applyAlignment="1">
      <alignment horizontal="justify" vertical="top"/>
    </xf>
    <xf numFmtId="0" fontId="29" fillId="5" borderId="18" xfId="0" applyFont="1" applyFill="1" applyBorder="1" applyAlignment="1">
      <alignment horizontal="justify" vertical="top"/>
    </xf>
    <xf numFmtId="0" fontId="29" fillId="5" borderId="17" xfId="0" applyFont="1" applyFill="1" applyBorder="1" applyAlignment="1">
      <alignment horizontal="justify" vertical="top" wrapText="1"/>
    </xf>
    <xf numFmtId="0" fontId="29" fillId="5" borderId="0" xfId="0" applyFont="1" applyFill="1" applyAlignment="1">
      <alignment horizontal="justify" vertical="top" wrapText="1"/>
    </xf>
    <xf numFmtId="0" fontId="29" fillId="5" borderId="18" xfId="0" applyFont="1" applyFill="1" applyBorder="1" applyAlignment="1">
      <alignment horizontal="justify" vertical="top" wrapText="1"/>
    </xf>
    <xf numFmtId="0" fontId="29" fillId="5" borderId="21" xfId="0" applyFont="1" applyFill="1" applyBorder="1" applyAlignment="1">
      <alignment horizontal="justify" vertical="top"/>
    </xf>
    <xf numFmtId="0" fontId="29" fillId="5" borderId="7" xfId="0" applyFont="1" applyFill="1" applyBorder="1" applyAlignment="1">
      <alignment horizontal="justify" vertical="top"/>
    </xf>
    <xf numFmtId="0" fontId="29" fillId="5" borderId="22" xfId="0" applyFont="1" applyFill="1" applyBorder="1" applyAlignment="1">
      <alignment horizontal="justify" vertical="top"/>
    </xf>
    <xf numFmtId="0" fontId="29" fillId="5" borderId="26" xfId="0" applyFont="1" applyFill="1" applyBorder="1" applyAlignment="1">
      <alignment horizontal="justify" vertical="center" wrapText="1"/>
    </xf>
    <xf numFmtId="0" fontId="29" fillId="5" borderId="12" xfId="0" applyFont="1" applyFill="1" applyBorder="1" applyAlignment="1">
      <alignment horizontal="justify" vertical="center" wrapText="1"/>
    </xf>
    <xf numFmtId="0" fontId="29" fillId="5" borderId="27" xfId="0" applyFont="1" applyFill="1" applyBorder="1" applyAlignment="1">
      <alignment horizontal="justify" vertical="center" wrapText="1"/>
    </xf>
    <xf numFmtId="0" fontId="29" fillId="5" borderId="16" xfId="0" applyFont="1" applyFill="1" applyBorder="1" applyAlignment="1">
      <alignment horizontal="justify" vertical="top" wrapText="1"/>
    </xf>
    <xf numFmtId="176" fontId="29" fillId="5" borderId="13" xfId="0" applyNumberFormat="1" applyFont="1" applyFill="1" applyBorder="1" applyAlignment="1">
      <alignment horizontal="left" vertical="top" wrapText="1"/>
    </xf>
    <xf numFmtId="176" fontId="29" fillId="5" borderId="14" xfId="0" applyNumberFormat="1" applyFont="1" applyFill="1" applyBorder="1" applyAlignment="1">
      <alignment horizontal="left" vertical="top" wrapText="1"/>
    </xf>
    <xf numFmtId="176" fontId="29" fillId="5" borderId="15" xfId="0" applyNumberFormat="1" applyFont="1" applyFill="1" applyBorder="1" applyAlignment="1">
      <alignment horizontal="left" vertical="top" wrapText="1"/>
    </xf>
    <xf numFmtId="0" fontId="29" fillId="5" borderId="9" xfId="0" applyFont="1" applyFill="1" applyBorder="1" applyAlignment="1">
      <alignment horizontal="justify" vertical="top" wrapText="1"/>
    </xf>
    <xf numFmtId="0" fontId="30" fillId="3" borderId="0" xfId="0" applyFont="1" applyFill="1" applyAlignment="1">
      <alignment wrapText="1"/>
    </xf>
    <xf numFmtId="0" fontId="24" fillId="0" borderId="0" xfId="4" applyFont="1" applyAlignment="1">
      <alignment horizontal="justify" vertical="top" wrapText="1"/>
    </xf>
    <xf numFmtId="0" fontId="14" fillId="0" borderId="0" xfId="4" applyFont="1" applyAlignment="1">
      <alignment horizontal="justify" wrapText="1"/>
    </xf>
    <xf numFmtId="0" fontId="14" fillId="0" borderId="0" xfId="4" applyFont="1" applyAlignment="1">
      <alignment horizontal="justify" vertical="top" wrapText="1"/>
    </xf>
    <xf numFmtId="15" fontId="14" fillId="0" borderId="0" xfId="4" applyNumberFormat="1" applyFont="1" applyAlignment="1">
      <alignment horizontal="center" wrapText="1"/>
    </xf>
    <xf numFmtId="15" fontId="14" fillId="0" borderId="7" xfId="4" applyNumberFormat="1" applyFont="1" applyBorder="1" applyAlignment="1">
      <alignment horizontal="center" wrapText="1"/>
    </xf>
    <xf numFmtId="176" fontId="24" fillId="5" borderId="0" xfId="4" applyNumberFormat="1" applyFont="1" applyFill="1" applyAlignment="1">
      <alignment horizontal="center"/>
    </xf>
  </cellXfs>
  <cellStyles count="19">
    <cellStyle name="Comma" xfId="1" builtinId="3"/>
    <cellStyle name="Comma 2" xfId="3" xr:uid="{00000000-0005-0000-0000-000001000000}"/>
    <cellStyle name="Comma 2 2" xfId="17" xr:uid="{00000000-0005-0000-0000-000002000000}"/>
    <cellStyle name="Comma 2 3" xfId="12" xr:uid="{00000000-0005-0000-0000-000003000000}"/>
    <cellStyle name="Comma 3" xfId="15" xr:uid="{00000000-0005-0000-0000-000004000000}"/>
    <cellStyle name="Comma 4" xfId="9" xr:uid="{00000000-0005-0000-0000-000005000000}"/>
    <cellStyle name="Currency" xfId="7" builtinId="4"/>
    <cellStyle name="Hyperlink" xfId="6" builtinId="8"/>
    <cellStyle name="Normal" xfId="0" builtinId="0"/>
    <cellStyle name="Normal 2" xfId="4" xr:uid="{00000000-0005-0000-0000-000009000000}"/>
    <cellStyle name="Normal 2 2" xfId="16" xr:uid="{00000000-0005-0000-0000-00000A000000}"/>
    <cellStyle name="Normal 2 3" xfId="11" xr:uid="{00000000-0005-0000-0000-00000B000000}"/>
    <cellStyle name="Normal 3" xfId="5" xr:uid="{00000000-0005-0000-0000-00000C000000}"/>
    <cellStyle name="Normal 3 2" xfId="14" xr:uid="{00000000-0005-0000-0000-00000D000000}"/>
    <cellStyle name="Normal 4" xfId="8" xr:uid="{00000000-0005-0000-0000-00000E000000}"/>
    <cellStyle name="Percent" xfId="2" builtinId="5"/>
    <cellStyle name="Percent 2" xfId="13" xr:uid="{00000000-0005-0000-0000-000010000000}"/>
    <cellStyle name="Percent 2 2" xfId="18" xr:uid="{00000000-0005-0000-0000-000011000000}"/>
    <cellStyle name="Percent 3" xfId="10" xr:uid="{00000000-0005-0000-0000-000012000000}"/>
  </cellStyles>
  <dxfs count="0"/>
  <tableStyles count="0" defaultTableStyle="TableStyleMedium2" defaultPivotStyle="PivotStyleLight16"/>
  <colors>
    <mruColors>
      <color rgb="FF0000FF"/>
      <color rgb="FFFFFF00"/>
      <color rgb="FFFF9999"/>
      <color rgb="FFFF7C80"/>
      <color rgb="FFFF66FF"/>
      <color rgb="FFFD69F2"/>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27</xdr:row>
      <xdr:rowOff>114300</xdr:rowOff>
    </xdr:from>
    <xdr:to>
      <xdr:col>11</xdr:col>
      <xdr:colOff>9525</xdr:colOff>
      <xdr:row>37</xdr:row>
      <xdr:rowOff>38100</xdr:rowOff>
    </xdr:to>
    <xdr:pic>
      <xdr:nvPicPr>
        <xdr:cNvPr id="11" name="Picture 10">
          <a:extLst>
            <a:ext uri="{FF2B5EF4-FFF2-40B4-BE49-F238E27FC236}">
              <a16:creationId xmlns:a16="http://schemas.microsoft.com/office/drawing/2014/main" id="{E34BCC2E-A449-45F7-A672-115646235C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095875"/>
          <a:ext cx="6734175" cy="1657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AS98\CSAData\Clients\Purple%20Team%20Clients\Fern%20Ridge%20School%20District\2005\Financials\FR%20FINANCIALS%202004-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T ASSETS"/>
      <sheetName val="ACTIVITIES"/>
      <sheetName val="GAAP1"/>
      <sheetName val="REC"/>
      <sheetName val="GAAP2"/>
      <sheetName val="REC2"/>
      <sheetName val="BAL FIDUCIARY"/>
      <sheetName val="REV FIDUCIARY"/>
      <sheetName val="GFREV"/>
      <sheetName val="GFEXPS"/>
      <sheetName val="BS-NONMAJOR"/>
      <sheetName val="REV NONMAJOR"/>
      <sheetName val="201"/>
      <sheetName val="202"/>
      <sheetName val="204"/>
      <sheetName val="210"/>
      <sheetName val="215"/>
      <sheetName val="222"/>
      <sheetName val="226"/>
      <sheetName val="228"/>
      <sheetName val="232"/>
      <sheetName val="235"/>
      <sheetName val="245"/>
      <sheetName val="252"/>
      <sheetName val="262"/>
      <sheetName val="263"/>
      <sheetName val="270"/>
      <sheetName val="281"/>
      <sheetName val="283"/>
      <sheetName val="285"/>
      <sheetName val="291"/>
      <sheetName val="293"/>
      <sheetName val="295"/>
      <sheetName val="296"/>
      <sheetName val="715"/>
      <sheetName val="300"/>
      <sheetName val="301"/>
      <sheetName val="302"/>
      <sheetName val="710"/>
      <sheetName val="720"/>
      <sheetName val="UNCOLL"/>
      <sheetName val="UNCOLDSF"/>
      <sheetName val="fedsched"/>
      <sheetName val="Analytic GF BS"/>
      <sheetName val="Analytic GF IS"/>
      <sheetName val="Analytic DSF BS"/>
      <sheetName val="Materiality"/>
      <sheetName val="StateSum"/>
      <sheetName val="G-WIDE ANALYTIC"/>
      <sheetName val="G-WIDE ANALYTIC ACTIVITIE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sheetData sheetId="9" refreshError="1"/>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refreshError="1"/>
      <sheetData sheetId="42" refreshError="1"/>
      <sheetData sheetId="43" refreshError="1"/>
      <sheetData sheetId="44" refreshError="1"/>
      <sheetData sheetId="45" refreshError="1"/>
      <sheetData sheetId="46"/>
      <sheetData sheetId="47" refreshError="1"/>
      <sheetData sheetId="48" refreshError="1"/>
      <sheetData sheetId="4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oregon.gov/pers/Documents/Financials/CAFR/2018-CAFR.pdf" TargetMode="Externa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1.bin"/><Relationship Id="rId1" Type="http://schemas.openxmlformats.org/officeDocument/2006/relationships/hyperlink" Target="https://www.oregon.gov/pers/Documents/Financials/CAFR/2018-CAFR.pdf" TargetMode="External"/><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www.oregon.gov/pers/Documents/Financials/CAFR/2018-CAFR.pdf" TargetMode="External"/><Relationship Id="rId1" Type="http://schemas.openxmlformats.org/officeDocument/2006/relationships/hyperlink" Target="https://www.oregon.gov/pers/Documents/Financials/CAFR/2018-CAFR.pdf" TargetMode="External"/><Relationship Id="rId5" Type="http://schemas.openxmlformats.org/officeDocument/2006/relationships/comments" Target="../comments7.xml"/><Relationship Id="rId4" Type="http://schemas.openxmlformats.org/officeDocument/2006/relationships/vmlDrawing" Target="../drawings/vmlDrawing7.v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4.bin"/><Relationship Id="rId1" Type="http://schemas.openxmlformats.org/officeDocument/2006/relationships/hyperlink" Target="https://www.oregon.gov/pers/EMP/Documents/GASB/2018/Oregon-PERS-GASB-68-YE-06-30-2017.pdf" TargetMode="External"/><Relationship Id="rId5" Type="http://schemas.openxmlformats.org/officeDocument/2006/relationships/comments" Target="../comments8.xml"/><Relationship Id="rId4" Type="http://schemas.openxmlformats.org/officeDocument/2006/relationships/vmlDrawing" Target="../drawings/vmlDrawing8.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oregon.gov/pers/EMP/Documents/GASB/2019/Cash_Contribution_Subsequent_MD%206-30-updated.pdf" TargetMode="External"/><Relationship Id="rId1" Type="http://schemas.openxmlformats.org/officeDocument/2006/relationships/hyperlink" Target="https://www.oregon.gov/pers/EMP/Documents/GASB/2018/GASB-68-Individual-Employer-Schedules-2017.pdf"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oregon.gov/pers/EMP/Documents/GASB/2019/06302018-GASB68-Exhibits.pdf"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L70"/>
  <sheetViews>
    <sheetView tabSelected="1" workbookViewId="0">
      <selection activeCell="J43" sqref="J43"/>
    </sheetView>
  </sheetViews>
  <sheetFormatPr defaultRowHeight="14.4"/>
  <cols>
    <col min="1" max="1" width="3.33203125" customWidth="1"/>
    <col min="2" max="2" width="39.5546875" customWidth="1"/>
    <col min="3" max="3" width="0" hidden="1" customWidth="1"/>
    <col min="4" max="4" width="2.33203125" customWidth="1"/>
    <col min="5" max="5" width="11.109375" customWidth="1"/>
    <col min="6" max="6" width="5.33203125" style="89" customWidth="1"/>
    <col min="7" max="7" width="11.33203125" bestFit="1" customWidth="1"/>
    <col min="8" max="8" width="4" customWidth="1"/>
    <col min="9" max="9" width="13" customWidth="1"/>
    <col min="10" max="10" width="8.109375" style="92" customWidth="1"/>
    <col min="11" max="11" width="11.33203125" style="92" bestFit="1" customWidth="1"/>
  </cols>
  <sheetData>
    <row r="1" spans="1:11">
      <c r="A1" t="s">
        <v>267</v>
      </c>
    </row>
    <row r="2" spans="1:11">
      <c r="A2" t="s">
        <v>176</v>
      </c>
    </row>
    <row r="3" spans="1:11">
      <c r="A3" s="343">
        <v>43646</v>
      </c>
      <c r="B3" s="343"/>
      <c r="C3" s="343"/>
      <c r="D3" s="343"/>
      <c r="E3" s="343"/>
      <c r="F3" s="343"/>
    </row>
    <row r="5" spans="1:11">
      <c r="A5" s="1"/>
      <c r="B5" s="1"/>
      <c r="E5" s="89"/>
      <c r="G5" s="84"/>
      <c r="I5" s="84"/>
    </row>
    <row r="6" spans="1:11">
      <c r="A6" s="1"/>
      <c r="B6" s="1"/>
      <c r="C6" s="1"/>
      <c r="E6" s="84" t="s">
        <v>179</v>
      </c>
      <c r="G6" s="84" t="s">
        <v>183</v>
      </c>
      <c r="H6" s="1"/>
      <c r="I6" s="84" t="s">
        <v>181</v>
      </c>
    </row>
    <row r="7" spans="1:11" s="84" customFormat="1">
      <c r="C7" s="85">
        <v>2014</v>
      </c>
      <c r="E7" s="85" t="s">
        <v>180</v>
      </c>
      <c r="G7" s="85" t="s">
        <v>184</v>
      </c>
      <c r="I7" s="85" t="s">
        <v>180</v>
      </c>
      <c r="J7" s="95" t="s">
        <v>187</v>
      </c>
      <c r="K7" s="93"/>
    </row>
    <row r="9" spans="1:11">
      <c r="B9" s="1" t="s">
        <v>182</v>
      </c>
    </row>
    <row r="10" spans="1:11">
      <c r="B10" t="s">
        <v>322</v>
      </c>
      <c r="E10" s="192">
        <v>-530713.26439991209</v>
      </c>
      <c r="G10" s="86">
        <f>I10-E10</f>
        <v>131347.19936453085</v>
      </c>
      <c r="I10" s="86">
        <f>'FY19 Entries'!E40</f>
        <v>-399366.06503538124</v>
      </c>
    </row>
    <row r="11" spans="1:11">
      <c r="B11" s="21" t="s">
        <v>178</v>
      </c>
      <c r="E11" s="192">
        <v>235647.06806986721</v>
      </c>
      <c r="G11" s="86">
        <f t="shared" ref="G11:G12" si="0">I11-E11</f>
        <v>-10377.722087458649</v>
      </c>
      <c r="I11" s="86">
        <f>'FY19 Entries'!F40</f>
        <v>225269.34598240856</v>
      </c>
    </row>
    <row r="12" spans="1:11">
      <c r="B12" s="21" t="s">
        <v>177</v>
      </c>
      <c r="E12" s="192">
        <v>-7116.0151047245963</v>
      </c>
      <c r="G12" s="86">
        <f t="shared" si="0"/>
        <v>-93289.007671546802</v>
      </c>
      <c r="I12" s="86">
        <f>'FY19 Entries'!G40</f>
        <v>-100405.02277627141</v>
      </c>
    </row>
    <row r="13" spans="1:11">
      <c r="B13" s="21" t="s">
        <v>186</v>
      </c>
      <c r="E13" s="192"/>
      <c r="G13" s="87">
        <f>-SUM(G10:G12)</f>
        <v>-27680.469605525403</v>
      </c>
      <c r="I13" s="86"/>
    </row>
    <row r="14" spans="1:11">
      <c r="E14" s="97" t="s">
        <v>259</v>
      </c>
    </row>
    <row r="15" spans="1:11">
      <c r="B15" s="1" t="str">
        <f>'FY19 Entries'!A22</f>
        <v>Electric</v>
      </c>
      <c r="E15" s="173"/>
    </row>
    <row r="16" spans="1:11">
      <c r="B16" t="s">
        <v>322</v>
      </c>
      <c r="E16" s="192">
        <v>-413325.91494292032</v>
      </c>
      <c r="G16" s="86">
        <f>I16-E16</f>
        <v>12177.60220566747</v>
      </c>
      <c r="I16" s="86">
        <f>'FY19 Entries'!E22</f>
        <v>-401148.31273725285</v>
      </c>
    </row>
    <row r="17" spans="1:9">
      <c r="B17" s="21" t="s">
        <v>178</v>
      </c>
      <c r="C17" s="86">
        <v>0</v>
      </c>
      <c r="D17" s="86"/>
      <c r="E17" s="192">
        <v>183524.78927340449</v>
      </c>
      <c r="F17" s="96"/>
      <c r="G17" s="86">
        <f t="shared" ref="G17:G18" si="1">I17-E17</f>
        <v>42749.864393681026</v>
      </c>
      <c r="H17" s="86"/>
      <c r="I17" s="86">
        <f>'FY19 Entries'!F22</f>
        <v>226274.65366708551</v>
      </c>
    </row>
    <row r="18" spans="1:9">
      <c r="A18" s="83"/>
      <c r="B18" s="21" t="s">
        <v>177</v>
      </c>
      <c r="C18" s="86"/>
      <c r="D18" s="86"/>
      <c r="E18" s="192">
        <v>-5542.038707537572</v>
      </c>
      <c r="F18" s="96"/>
      <c r="G18" s="86">
        <f t="shared" si="1"/>
        <v>-95311.060750170247</v>
      </c>
      <c r="H18" s="86"/>
      <c r="I18" s="86">
        <f>'FY19 Entries'!G22</f>
        <v>-100853.09945770782</v>
      </c>
    </row>
    <row r="19" spans="1:9">
      <c r="B19" s="21" t="s">
        <v>186</v>
      </c>
      <c r="C19" s="86">
        <v>0</v>
      </c>
      <c r="D19" s="86"/>
      <c r="E19" s="192"/>
      <c r="F19" s="96"/>
      <c r="G19" s="86">
        <f>-SUM(G16:G18)</f>
        <v>40383.594150821751</v>
      </c>
      <c r="H19" s="86"/>
      <c r="I19" s="86"/>
    </row>
    <row r="20" spans="1:9">
      <c r="C20" s="86"/>
      <c r="D20" s="86"/>
      <c r="E20" s="97" t="s">
        <v>259</v>
      </c>
      <c r="F20" s="96"/>
      <c r="G20" s="86"/>
      <c r="H20" s="86"/>
      <c r="I20" s="86"/>
    </row>
    <row r="21" spans="1:9">
      <c r="B21" s="1" t="str">
        <f>'FY19 Entries'!A23</f>
        <v>Emergency Services</v>
      </c>
      <c r="C21" s="86"/>
      <c r="D21" s="86"/>
      <c r="E21" s="192"/>
      <c r="F21" s="96"/>
      <c r="G21" s="86"/>
      <c r="H21" s="86"/>
      <c r="I21" s="86"/>
    </row>
    <row r="22" spans="1:9">
      <c r="B22" t="s">
        <v>322</v>
      </c>
      <c r="C22" s="86">
        <v>0</v>
      </c>
      <c r="D22" s="86"/>
      <c r="E22" s="192">
        <v>-137766.43216544381</v>
      </c>
      <c r="F22" s="96"/>
      <c r="G22" s="86">
        <f>I22-E22</f>
        <v>71395.527747746572</v>
      </c>
      <c r="H22" s="86"/>
      <c r="I22" s="86">
        <f>'FY19 Entries'!E23</f>
        <v>-66370.904417697238</v>
      </c>
    </row>
    <row r="23" spans="1:9">
      <c r="A23" s="83"/>
      <c r="B23" s="21" t="s">
        <v>178</v>
      </c>
      <c r="C23" s="86"/>
      <c r="D23" s="86"/>
      <c r="E23" s="192">
        <v>61170.990054188762</v>
      </c>
      <c r="F23" s="96"/>
      <c r="G23" s="86">
        <f t="shared" ref="G23:G24" si="2">I23-E23</f>
        <v>-23733.331876819539</v>
      </c>
      <c r="H23" s="86"/>
      <c r="I23" s="86">
        <f>'FY19 Entries'!F23</f>
        <v>37437.658177369223</v>
      </c>
    </row>
    <row r="24" spans="1:9">
      <c r="A24" s="83"/>
      <c r="B24" s="21" t="s">
        <v>177</v>
      </c>
      <c r="C24" s="87"/>
      <c r="D24" s="86"/>
      <c r="E24" s="192">
        <v>-1847.2272655966367</v>
      </c>
      <c r="F24" s="96"/>
      <c r="G24" s="86">
        <f t="shared" si="2"/>
        <v>-14839.14835109538</v>
      </c>
      <c r="H24" s="86"/>
      <c r="I24" s="86">
        <f>'FY19 Entries'!G23</f>
        <v>-16686.375616692018</v>
      </c>
    </row>
    <row r="25" spans="1:9">
      <c r="B25" s="21" t="s">
        <v>186</v>
      </c>
      <c r="C25" s="86">
        <v>0</v>
      </c>
      <c r="D25" s="86"/>
      <c r="E25" s="192"/>
      <c r="F25" s="96"/>
      <c r="G25" s="86">
        <f>-SUM(G22:G24)</f>
        <v>-32823.047519831656</v>
      </c>
      <c r="H25" s="86"/>
      <c r="I25" s="86"/>
    </row>
    <row r="26" spans="1:9">
      <c r="C26" s="86"/>
      <c r="D26" s="86"/>
      <c r="E26" s="97" t="s">
        <v>259</v>
      </c>
      <c r="F26" s="96"/>
      <c r="G26" s="86"/>
      <c r="H26" s="86"/>
      <c r="I26" s="86"/>
    </row>
    <row r="27" spans="1:9">
      <c r="A27" s="1"/>
      <c r="B27" s="1" t="str">
        <f>'FY19 Entries'!A24</f>
        <v>Sewer</v>
      </c>
      <c r="C27" s="86"/>
      <c r="D27" s="86"/>
      <c r="E27" s="192"/>
      <c r="F27" s="96"/>
      <c r="G27" s="86"/>
      <c r="H27" s="86"/>
      <c r="I27" s="86"/>
    </row>
    <row r="28" spans="1:9">
      <c r="B28" t="s">
        <v>322</v>
      </c>
      <c r="C28" s="86">
        <v>0</v>
      </c>
      <c r="D28" s="86"/>
      <c r="E28" s="192">
        <v>-41870.816484319323</v>
      </c>
      <c r="F28" s="96"/>
      <c r="G28" s="86">
        <f>I28-E28</f>
        <v>-2821.4749778855548</v>
      </c>
      <c r="H28" s="86"/>
      <c r="I28" s="86">
        <f>'FY19 Entries'!E24</f>
        <v>-44692.291462204877</v>
      </c>
    </row>
    <row r="29" spans="1:9">
      <c r="A29" s="83"/>
      <c r="B29" s="21" t="s">
        <v>178</v>
      </c>
      <c r="C29" s="86"/>
      <c r="D29" s="86"/>
      <c r="E29" s="192">
        <v>18591.461348488854</v>
      </c>
      <c r="F29" s="96"/>
      <c r="G29" s="86">
        <f t="shared" ref="G29:G30" si="3">I29-E29</f>
        <v>6617.9997189008682</v>
      </c>
      <c r="H29" s="86"/>
      <c r="I29" s="86">
        <f>'FY19 Entries'!F24</f>
        <v>25209.461067389722</v>
      </c>
    </row>
    <row r="30" spans="1:9">
      <c r="B30" s="21" t="s">
        <v>177</v>
      </c>
      <c r="C30" s="86">
        <v>0</v>
      </c>
      <c r="D30" s="86"/>
      <c r="E30" s="192">
        <v>-561.42060607147175</v>
      </c>
      <c r="F30" s="96"/>
      <c r="G30" s="86">
        <f t="shared" si="3"/>
        <v>-10674.713194603086</v>
      </c>
      <c r="H30" s="86"/>
      <c r="I30" s="86">
        <f>'FY19 Entries'!G24</f>
        <v>-11236.133800674557</v>
      </c>
    </row>
    <row r="31" spans="1:9">
      <c r="B31" s="21" t="s">
        <v>186</v>
      </c>
      <c r="C31" s="86"/>
      <c r="D31" s="86"/>
      <c r="F31" s="96"/>
      <c r="G31" s="86">
        <f>-SUM(G28:G30)</f>
        <v>6878.1884535877725</v>
      </c>
      <c r="H31" s="86"/>
      <c r="I31" s="86"/>
    </row>
    <row r="32" spans="1:9">
      <c r="E32" s="97" t="s">
        <v>259</v>
      </c>
    </row>
    <row r="33" spans="2:12">
      <c r="B33" s="1" t="str">
        <f>'FY19 Entries'!A25</f>
        <v>Water</v>
      </c>
      <c r="C33" s="86"/>
      <c r="D33" s="86"/>
      <c r="E33" s="86"/>
      <c r="F33" s="96"/>
      <c r="G33" s="86"/>
      <c r="H33" s="86"/>
      <c r="I33" s="86"/>
    </row>
    <row r="34" spans="2:12">
      <c r="B34" t="s">
        <v>322</v>
      </c>
      <c r="C34" s="86">
        <v>0</v>
      </c>
      <c r="D34" s="86"/>
      <c r="E34" s="192">
        <v>-64086.572007404458</v>
      </c>
      <c r="F34" s="96"/>
      <c r="G34" s="86">
        <f>I34-E34</f>
        <v>-4312.8543400593408</v>
      </c>
      <c r="H34" s="86"/>
      <c r="I34" s="86">
        <f>'FY19 Entries'!E25</f>
        <v>-68399.426347463799</v>
      </c>
    </row>
    <row r="35" spans="2:12">
      <c r="B35" s="21" t="s">
        <v>178</v>
      </c>
      <c r="C35" s="86"/>
      <c r="D35" s="86"/>
      <c r="E35" s="192">
        <v>28455.691254050711</v>
      </c>
      <c r="F35" s="96"/>
      <c r="G35" s="86">
        <f t="shared" ref="G35:G36" si="4">I35-E35</f>
        <v>10126.189851696268</v>
      </c>
      <c r="H35" s="86"/>
      <c r="I35" s="86">
        <f>'FY19 Entries'!F25</f>
        <v>38581.881105746979</v>
      </c>
    </row>
    <row r="36" spans="2:12">
      <c r="B36" s="21" t="s">
        <v>177</v>
      </c>
      <c r="C36" s="86">
        <v>0</v>
      </c>
      <c r="D36" s="86"/>
      <c r="E36" s="192">
        <v>-859.2983160697238</v>
      </c>
      <c r="F36" s="96"/>
      <c r="G36" s="86">
        <f t="shared" si="4"/>
        <v>-16337.070032584468</v>
      </c>
      <c r="H36" s="86"/>
      <c r="I36" s="86">
        <f>'FY19 Entries'!G25</f>
        <v>-17196.368348654192</v>
      </c>
    </row>
    <row r="37" spans="2:12">
      <c r="B37" s="21" t="s">
        <v>186</v>
      </c>
      <c r="C37" s="86"/>
      <c r="D37" s="86"/>
      <c r="E37" s="86"/>
      <c r="F37" s="96"/>
      <c r="G37" s="86">
        <f>-SUM(G34:G36)</f>
        <v>10523.734520947541</v>
      </c>
      <c r="H37" s="86"/>
      <c r="I37" s="86"/>
    </row>
    <row r="38" spans="2:12">
      <c r="E38" s="97" t="s">
        <v>259</v>
      </c>
    </row>
    <row r="39" spans="2:12">
      <c r="B39" s="1" t="str">
        <f>'FY19 Entries'!A26</f>
        <v>For additional enterprise funds</v>
      </c>
      <c r="C39" s="86"/>
      <c r="D39" s="86"/>
      <c r="E39" s="86"/>
      <c r="F39" s="96"/>
      <c r="G39" s="86"/>
      <c r="H39" s="86"/>
      <c r="I39" s="86"/>
    </row>
    <row r="40" spans="2:12">
      <c r="B40" t="s">
        <v>322</v>
      </c>
      <c r="C40" s="86">
        <v>0</v>
      </c>
      <c r="D40" s="86"/>
      <c r="E40" s="192">
        <v>0</v>
      </c>
      <c r="F40" s="96"/>
      <c r="G40" s="86">
        <f>I40-E40</f>
        <v>0</v>
      </c>
      <c r="H40" s="86"/>
      <c r="I40" s="86">
        <f>'FY19 Entries'!E26</f>
        <v>0</v>
      </c>
    </row>
    <row r="41" spans="2:12">
      <c r="B41" s="21" t="s">
        <v>178</v>
      </c>
      <c r="C41" s="86"/>
      <c r="D41" s="86"/>
      <c r="E41" s="192">
        <v>0</v>
      </c>
      <c r="F41" s="96"/>
      <c r="G41" s="86">
        <f t="shared" ref="G41:G42" si="5">I41-E41</f>
        <v>0</v>
      </c>
      <c r="H41" s="86"/>
      <c r="I41" s="86">
        <f>'FY19 Entries'!F26</f>
        <v>0</v>
      </c>
    </row>
    <row r="42" spans="2:12">
      <c r="B42" s="21" t="s">
        <v>177</v>
      </c>
      <c r="C42" s="86">
        <v>0</v>
      </c>
      <c r="D42" s="86"/>
      <c r="E42" s="192">
        <v>0</v>
      </c>
      <c r="F42" s="96"/>
      <c r="G42" s="86">
        <f t="shared" si="5"/>
        <v>0</v>
      </c>
      <c r="H42" s="86"/>
      <c r="I42" s="86">
        <f>'FY19 Entries'!G26</f>
        <v>0</v>
      </c>
    </row>
    <row r="43" spans="2:12" ht="19.5" customHeight="1">
      <c r="B43" s="21" t="s">
        <v>186</v>
      </c>
      <c r="C43" s="86"/>
      <c r="D43" s="86"/>
      <c r="E43" s="86"/>
      <c r="F43" s="96"/>
      <c r="G43" s="86">
        <f>-SUM(G40:G42)</f>
        <v>0</v>
      </c>
      <c r="H43" s="86"/>
      <c r="I43" s="86"/>
    </row>
    <row r="44" spans="2:12">
      <c r="E44" s="97" t="s">
        <v>259</v>
      </c>
    </row>
    <row r="45" spans="2:12">
      <c r="B45" s="1" t="s">
        <v>185</v>
      </c>
      <c r="J45" s="94"/>
    </row>
    <row r="46" spans="2:12">
      <c r="B46" t="s">
        <v>322</v>
      </c>
      <c r="E46" s="86">
        <f>E10+E16+E22+E28+E34+E40</f>
        <v>-1187763</v>
      </c>
      <c r="F46" s="97"/>
      <c r="G46" s="86">
        <f>G10+G16+G22+G28+G34+G40</f>
        <v>207786</v>
      </c>
      <c r="H46" s="92"/>
      <c r="I46" s="86">
        <f>I10+I16+I22+I28+I34+I40</f>
        <v>-979977</v>
      </c>
      <c r="K46" s="206">
        <f>I46-'FY19 Entries'!E48</f>
        <v>0</v>
      </c>
      <c r="L46" s="206">
        <f>E46+G46-I46</f>
        <v>0</v>
      </c>
    </row>
    <row r="47" spans="2:12" s="88" customFormat="1">
      <c r="B47" s="21" t="s">
        <v>178</v>
      </c>
      <c r="E47" s="86">
        <f>E11+E17+E23+E29+E35+E41</f>
        <v>527390.00000000012</v>
      </c>
      <c r="F47" s="98"/>
      <c r="G47" s="86">
        <f>G11+G17+G23+G29+G35+G41</f>
        <v>25382.999999999975</v>
      </c>
      <c r="H47" s="92"/>
      <c r="I47" s="86">
        <f>I11+I17+I23+I29+I35+I41</f>
        <v>552773</v>
      </c>
      <c r="J47" s="92"/>
      <c r="K47" s="206">
        <f>I47-'FY19 Entries'!F48</f>
        <v>0</v>
      </c>
      <c r="L47" s="206">
        <f t="shared" ref="L47:L48" si="6">E47+G47-I47</f>
        <v>0</v>
      </c>
    </row>
    <row r="48" spans="2:12">
      <c r="B48" s="21" t="s">
        <v>177</v>
      </c>
      <c r="E48" s="86">
        <f>E12+E18+E24+E30+E36+E42</f>
        <v>-15926.000000000002</v>
      </c>
      <c r="F48" s="97"/>
      <c r="G48" s="86">
        <f>G12+G18+G24+G30+G36+G42</f>
        <v>-230451</v>
      </c>
      <c r="H48" s="92"/>
      <c r="I48" s="86">
        <f>I12+I18+I24+I30+I36+I42</f>
        <v>-246376.99999999997</v>
      </c>
      <c r="K48" s="206">
        <f>I48-'FY19 Entries'!G48</f>
        <v>0</v>
      </c>
      <c r="L48" s="206">
        <f t="shared" si="6"/>
        <v>0</v>
      </c>
    </row>
    <row r="49" spans="2:11">
      <c r="B49" s="21" t="s">
        <v>186</v>
      </c>
      <c r="E49" s="88"/>
      <c r="F49" s="97"/>
      <c r="G49" s="86">
        <f>-SUM(G46:G48)</f>
        <v>-2717.9999999999709</v>
      </c>
      <c r="H49" s="92"/>
      <c r="I49" s="86"/>
      <c r="K49" s="206">
        <f>G49-'FY19 Entries'!M60</f>
        <v>2.9103830456733704E-11</v>
      </c>
    </row>
    <row r="50" spans="2:11">
      <c r="E50" s="97" t="s">
        <v>259</v>
      </c>
    </row>
    <row r="52" spans="2:11">
      <c r="B52" s="90" t="s">
        <v>188</v>
      </c>
    </row>
    <row r="53" spans="2:11">
      <c r="B53" t="str">
        <f>'FY19 Entries'!A10</f>
        <v>Gov't Fund-General Government</v>
      </c>
      <c r="I53" s="91">
        <f>$G$13*('FY19 Entries'!D10/SUM('FY19 Entries'!$D$10:$D$21))</f>
        <v>-26269.539174332724</v>
      </c>
    </row>
    <row r="54" spans="2:11">
      <c r="B54" t="str">
        <f>'FY19 Entries'!A11</f>
        <v>Gov't Fund-Highways and Streets</v>
      </c>
      <c r="I54" s="88">
        <f>$G$13*('FY19 Entries'!D11/SUM('FY19 Entries'!$D$10:$D$21))</f>
        <v>-1410.9304311926792</v>
      </c>
    </row>
    <row r="55" spans="2:11">
      <c r="B55" t="str">
        <f>'FY19 Entries'!A12</f>
        <v>For additional governmental funds</v>
      </c>
      <c r="I55" s="88">
        <f>$G$13*('FY19 Entries'!D12/SUM('FY19 Entries'!$D$10:$D$21))</f>
        <v>0</v>
      </c>
    </row>
    <row r="56" spans="2:11">
      <c r="B56" t="str">
        <f>'FY19 Entries'!A13</f>
        <v>For additional governmental funds</v>
      </c>
      <c r="I56" s="88">
        <f>$G$13*('FY19 Entries'!D13/SUM('FY19 Entries'!$D$10:$D$21))</f>
        <v>0</v>
      </c>
    </row>
    <row r="57" spans="2:11">
      <c r="B57" t="str">
        <f>'FY19 Entries'!A14</f>
        <v>For additional governmental funds</v>
      </c>
      <c r="I57" s="88">
        <f>$G$13*('FY19 Entries'!D14/SUM('FY19 Entries'!$D$10:$D$21))</f>
        <v>0</v>
      </c>
    </row>
    <row r="58" spans="2:11" hidden="1">
      <c r="B58" t="str">
        <f>'FY19 Entries'!A15</f>
        <v>For additional governmental funds</v>
      </c>
      <c r="I58" s="88">
        <f>$G$13*('FY19 Entries'!D15/SUM('FY19 Entries'!$D$10:$D$21))</f>
        <v>0</v>
      </c>
    </row>
    <row r="59" spans="2:11" hidden="1">
      <c r="B59" t="str">
        <f>'FY19 Entries'!A16</f>
        <v>For additional governmental funds</v>
      </c>
      <c r="I59" s="88">
        <f>$G$13*('FY19 Entries'!D16/SUM('FY19 Entries'!$D$10:$D$21))</f>
        <v>0</v>
      </c>
    </row>
    <row r="60" spans="2:11" hidden="1">
      <c r="B60" t="str">
        <f>'FY19 Entries'!A17</f>
        <v>For additional governmental funds</v>
      </c>
      <c r="I60" s="88">
        <f>$G$13*('FY19 Entries'!D17/SUM('FY19 Entries'!$D$10:$D$21))</f>
        <v>0</v>
      </c>
    </row>
    <row r="61" spans="2:11" hidden="1">
      <c r="B61" t="str">
        <f>'FY19 Entries'!A18</f>
        <v>For additional governmental funds</v>
      </c>
      <c r="I61" s="88">
        <f>$G$13*('FY19 Entries'!D18/SUM('FY19 Entries'!$D$10:$D$21))</f>
        <v>0</v>
      </c>
    </row>
    <row r="62" spans="2:11" hidden="1">
      <c r="B62" t="str">
        <f>'FY19 Entries'!A19</f>
        <v>For additional governmental funds</v>
      </c>
      <c r="I62" s="88">
        <f>$G$13*('FY19 Entries'!D19/SUM('FY19 Entries'!$D$10:$D$21))</f>
        <v>0</v>
      </c>
    </row>
    <row r="63" spans="2:11" hidden="1">
      <c r="B63" t="str">
        <f>'FY19 Entries'!A20</f>
        <v>For additional governmental funds</v>
      </c>
      <c r="I63" s="88">
        <f>$G$13*('FY19 Entries'!D20/SUM('FY19 Entries'!$D$10:$D$21))</f>
        <v>0</v>
      </c>
    </row>
    <row r="64" spans="2:11" hidden="1">
      <c r="B64" t="str">
        <f>'FY19 Entries'!A21</f>
        <v>For additional governmental funds</v>
      </c>
      <c r="I64" s="88">
        <f>$G$13*('FY19 Entries'!D21/SUM('FY19 Entries'!$D$10:$D$21))</f>
        <v>0</v>
      </c>
    </row>
    <row r="65" spans="7:9" ht="15" thickBot="1">
      <c r="I65" s="239">
        <f>SUM(I53:I59)</f>
        <v>-27680.469605525403</v>
      </c>
    </row>
    <row r="66" spans="7:9" ht="15" thickTop="1"/>
    <row r="67" spans="7:9">
      <c r="G67" s="99">
        <f>SUM(G10:G49)</f>
        <v>0</v>
      </c>
      <c r="I67" s="99">
        <f>I65-G13</f>
        <v>0</v>
      </c>
    </row>
    <row r="70" spans="7:9">
      <c r="G70" s="86"/>
    </row>
  </sheetData>
  <mergeCells count="3">
    <mergeCell ref="A3:B3"/>
    <mergeCell ref="C3:D3"/>
    <mergeCell ref="E3:F3"/>
  </mergeCells>
  <pageMargins left="0.7" right="0.7" top="0.75" bottom="0.75" header="0.3" footer="0.3"/>
  <pageSetup scale="78" orientation="portrait" horizontalDpi="300" verticalDpi="300"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P45"/>
  <sheetViews>
    <sheetView workbookViewId="0">
      <selection activeCell="B180" sqref="B180"/>
    </sheetView>
  </sheetViews>
  <sheetFormatPr defaultColWidth="9.109375" defaultRowHeight="14.4"/>
  <cols>
    <col min="1" max="1" width="36.5546875" style="103" customWidth="1"/>
    <col min="2" max="2" width="18" style="103" customWidth="1"/>
    <col min="3" max="3" width="3.6640625" style="103" customWidth="1"/>
    <col min="4" max="4" width="16.33203125" style="103" customWidth="1"/>
    <col min="5" max="5" width="9.109375" style="103"/>
    <col min="6" max="6" width="19.44140625" customWidth="1"/>
    <col min="7" max="7" width="10.5546875" customWidth="1"/>
    <col min="9" max="9" width="19" bestFit="1" customWidth="1"/>
    <col min="10" max="10" width="3.6640625" customWidth="1"/>
    <col min="11" max="11" width="18.88671875" customWidth="1"/>
    <col min="12" max="12" width="3.6640625" customWidth="1"/>
    <col min="13" max="13" width="19" customWidth="1"/>
  </cols>
  <sheetData>
    <row r="1" spans="1:16">
      <c r="A1" s="112" t="s">
        <v>63</v>
      </c>
      <c r="B1" s="387">
        <v>42735</v>
      </c>
      <c r="C1" s="388"/>
      <c r="D1" s="389"/>
      <c r="E1" s="100"/>
      <c r="G1" s="72" t="s">
        <v>393</v>
      </c>
      <c r="H1" s="72"/>
      <c r="I1" s="72"/>
      <c r="J1" s="72"/>
      <c r="K1" s="72"/>
      <c r="L1" s="72"/>
      <c r="M1" s="72"/>
      <c r="N1" s="72"/>
      <c r="O1" s="72"/>
      <c r="P1" s="72"/>
    </row>
    <row r="2" spans="1:16">
      <c r="A2" s="112" t="s">
        <v>250</v>
      </c>
      <c r="B2" s="387">
        <v>43281</v>
      </c>
      <c r="C2" s="388"/>
      <c r="D2" s="389"/>
      <c r="E2" s="100"/>
      <c r="G2" s="76" t="s">
        <v>391</v>
      </c>
      <c r="H2" s="72"/>
      <c r="I2" s="72"/>
      <c r="J2" s="72"/>
      <c r="K2" s="72"/>
      <c r="L2" s="72"/>
      <c r="M2" s="72"/>
      <c r="N2" s="72"/>
      <c r="O2" s="72"/>
      <c r="P2" s="72"/>
    </row>
    <row r="3" spans="1:16">
      <c r="A3" s="112" t="s">
        <v>64</v>
      </c>
      <c r="B3" s="390" t="s">
        <v>392</v>
      </c>
      <c r="C3" s="390"/>
      <c r="D3" s="390"/>
      <c r="E3" s="100"/>
    </row>
    <row r="4" spans="1:16">
      <c r="A4" s="112" t="s">
        <v>65</v>
      </c>
      <c r="B4" s="390" t="s">
        <v>66</v>
      </c>
      <c r="C4" s="390"/>
      <c r="D4" s="390"/>
      <c r="E4" s="100"/>
    </row>
    <row r="5" spans="1:16">
      <c r="A5" s="113" t="s">
        <v>67</v>
      </c>
      <c r="B5" s="326"/>
      <c r="C5" s="326"/>
      <c r="D5" s="327"/>
      <c r="E5" s="100"/>
    </row>
    <row r="6" spans="1:16">
      <c r="A6" s="114" t="s">
        <v>68</v>
      </c>
      <c r="B6" s="386" t="s">
        <v>306</v>
      </c>
      <c r="C6" s="386"/>
      <c r="D6" s="386"/>
      <c r="E6" s="100"/>
    </row>
    <row r="7" spans="1:16" s="21" customFormat="1">
      <c r="A7" s="194" t="s">
        <v>247</v>
      </c>
      <c r="B7" s="195" t="s">
        <v>394</v>
      </c>
      <c r="C7" s="326"/>
      <c r="D7" s="327"/>
      <c r="E7" s="328"/>
    </row>
    <row r="8" spans="1:16">
      <c r="A8" s="115" t="s">
        <v>248</v>
      </c>
      <c r="B8" s="367" t="s">
        <v>394</v>
      </c>
      <c r="C8" s="367"/>
      <c r="D8" s="367"/>
      <c r="E8" s="100"/>
    </row>
    <row r="9" spans="1:16">
      <c r="A9" s="114" t="s">
        <v>69</v>
      </c>
      <c r="B9" s="368" t="s">
        <v>308</v>
      </c>
      <c r="C9" s="369"/>
      <c r="D9" s="370"/>
      <c r="E9" s="100"/>
    </row>
    <row r="10" spans="1:16" ht="42.6" customHeight="1">
      <c r="A10" s="116" t="s">
        <v>249</v>
      </c>
      <c r="B10" s="383" t="s">
        <v>309</v>
      </c>
      <c r="C10" s="384"/>
      <c r="D10" s="385"/>
      <c r="E10" s="100"/>
    </row>
    <row r="11" spans="1:16">
      <c r="A11" s="116" t="s">
        <v>70</v>
      </c>
      <c r="B11" s="371" t="s">
        <v>395</v>
      </c>
      <c r="C11" s="372"/>
      <c r="D11" s="373"/>
      <c r="E11" s="100"/>
    </row>
    <row r="12" spans="1:16">
      <c r="A12" s="117"/>
      <c r="B12" s="374"/>
      <c r="C12" s="375"/>
      <c r="D12" s="376"/>
      <c r="E12" s="100"/>
    </row>
    <row r="13" spans="1:16" ht="12.6" customHeight="1">
      <c r="A13" s="118"/>
      <c r="B13" s="374"/>
      <c r="C13" s="375"/>
      <c r="D13" s="376"/>
      <c r="E13" s="100"/>
    </row>
    <row r="14" spans="1:16" ht="36.75" customHeight="1">
      <c r="A14" s="118"/>
      <c r="B14" s="374"/>
      <c r="C14" s="375"/>
      <c r="D14" s="376"/>
      <c r="E14" s="100"/>
    </row>
    <row r="15" spans="1:16">
      <c r="A15" s="118"/>
      <c r="B15" s="377" t="s">
        <v>396</v>
      </c>
      <c r="C15" s="378"/>
      <c r="D15" s="379"/>
      <c r="E15" s="100"/>
    </row>
    <row r="16" spans="1:16">
      <c r="A16" s="118"/>
      <c r="B16" s="374"/>
      <c r="C16" s="375"/>
      <c r="D16" s="376"/>
      <c r="E16" s="100"/>
    </row>
    <row r="17" spans="1:6" ht="13.95" customHeight="1">
      <c r="A17" s="118"/>
      <c r="B17" s="374"/>
      <c r="C17" s="375"/>
      <c r="D17" s="376"/>
      <c r="E17" s="100"/>
    </row>
    <row r="18" spans="1:6" ht="19.5" customHeight="1">
      <c r="A18" s="118"/>
      <c r="B18" s="374"/>
      <c r="C18" s="375"/>
      <c r="D18" s="376"/>
      <c r="E18" s="100"/>
    </row>
    <row r="19" spans="1:6">
      <c r="A19" s="118"/>
      <c r="B19" s="377" t="s">
        <v>397</v>
      </c>
      <c r="C19" s="378"/>
      <c r="D19" s="379"/>
      <c r="E19" s="100"/>
    </row>
    <row r="20" spans="1:6">
      <c r="A20" s="118"/>
      <c r="B20" s="374"/>
      <c r="C20" s="375"/>
      <c r="D20" s="376"/>
      <c r="E20" s="100"/>
    </row>
    <row r="21" spans="1:6">
      <c r="A21" s="118"/>
      <c r="B21" s="374"/>
      <c r="C21" s="375"/>
      <c r="D21" s="376"/>
      <c r="E21" s="100"/>
    </row>
    <row r="22" spans="1:6" ht="3.75" customHeight="1">
      <c r="A22" s="119"/>
      <c r="B22" s="380"/>
      <c r="C22" s="381"/>
      <c r="D22" s="382"/>
      <c r="E22" s="100"/>
    </row>
    <row r="23" spans="1:6" ht="30" hidden="1" customHeight="1">
      <c r="A23" s="364" t="s">
        <v>310</v>
      </c>
      <c r="B23" s="365"/>
      <c r="C23" s="365"/>
      <c r="D23" s="366"/>
      <c r="E23" s="100"/>
    </row>
    <row r="24" spans="1:6" ht="10.5" customHeight="1">
      <c r="A24" s="100"/>
      <c r="B24" s="100"/>
      <c r="C24" s="100"/>
      <c r="D24" s="100"/>
      <c r="E24" s="100"/>
      <c r="F24" s="21"/>
    </row>
    <row r="29" spans="1:6" ht="15" customHeight="1"/>
    <row r="45" ht="15" customHeight="1"/>
  </sheetData>
  <mergeCells count="12">
    <mergeCell ref="B6:D6"/>
    <mergeCell ref="B1:D1"/>
    <mergeCell ref="B3:D3"/>
    <mergeCell ref="B4:D4"/>
    <mergeCell ref="B2:D2"/>
    <mergeCell ref="A23:D23"/>
    <mergeCell ref="B8:D8"/>
    <mergeCell ref="B9:D9"/>
    <mergeCell ref="B11:D14"/>
    <mergeCell ref="B15:D18"/>
    <mergeCell ref="B19:D22"/>
    <mergeCell ref="B10:D10"/>
  </mergeCells>
  <hyperlinks>
    <hyperlink ref="G2" r:id="rId1" xr:uid="{96F0EA2F-B68D-40DA-8D43-BA8BBED64579}"/>
  </hyperlinks>
  <pageMargins left="0.7" right="0.7" top="0.75" bottom="0.75" header="0.3" footer="0.3"/>
  <pageSetup orientation="portrait" horizontalDpi="300" verticalDpi="300"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B26"/>
  <sheetViews>
    <sheetView workbookViewId="0">
      <selection activeCell="P26" sqref="P26"/>
    </sheetView>
  </sheetViews>
  <sheetFormatPr defaultColWidth="9.109375" defaultRowHeight="14.4"/>
  <cols>
    <col min="1" max="1" width="18" customWidth="1"/>
    <col min="2" max="2" width="1.6640625" customWidth="1"/>
    <col min="3" max="3" width="11.109375" customWidth="1"/>
    <col min="4" max="4" width="1.6640625" customWidth="1"/>
    <col min="5" max="5" width="11.109375" customWidth="1"/>
    <col min="6" max="6" width="1.6640625" customWidth="1"/>
    <col min="7" max="7" width="11.109375" customWidth="1"/>
    <col min="9" max="9" width="30.33203125" style="103" customWidth="1"/>
    <col min="10" max="10" width="3.6640625" style="103" customWidth="1"/>
    <col min="11" max="11" width="18.88671875" style="103" customWidth="1"/>
    <col min="12" max="12" width="3.6640625" style="103" customWidth="1"/>
    <col min="13" max="13" width="19" style="103" customWidth="1"/>
    <col min="14" max="14" width="9.109375" style="103"/>
  </cols>
  <sheetData>
    <row r="1" spans="1:28" ht="45" customHeight="1">
      <c r="I1" s="101" t="s">
        <v>71</v>
      </c>
      <c r="J1" s="102"/>
      <c r="K1" s="101" t="s">
        <v>72</v>
      </c>
      <c r="L1" s="102"/>
      <c r="M1" s="101" t="s">
        <v>73</v>
      </c>
      <c r="N1" s="111"/>
      <c r="Q1" s="72" t="s">
        <v>407</v>
      </c>
      <c r="R1" s="72"/>
      <c r="S1" s="72"/>
      <c r="T1" s="72"/>
      <c r="U1" s="72"/>
      <c r="V1" s="72"/>
      <c r="W1" s="72"/>
      <c r="X1" s="72"/>
      <c r="Y1" s="72"/>
      <c r="Z1" s="72"/>
      <c r="AA1" s="72"/>
      <c r="AB1" s="72"/>
    </row>
    <row r="2" spans="1:28">
      <c r="A2" s="100"/>
      <c r="B2" s="100"/>
      <c r="C2" s="359" t="s">
        <v>276</v>
      </c>
      <c r="D2" s="359"/>
      <c r="E2" s="359"/>
      <c r="F2" s="359"/>
      <c r="G2" s="359"/>
      <c r="I2" s="100"/>
      <c r="J2" s="100"/>
      <c r="K2" s="100"/>
      <c r="L2" s="100"/>
      <c r="M2" s="100"/>
      <c r="Q2" s="72" t="s">
        <v>398</v>
      </c>
      <c r="R2" s="72"/>
      <c r="S2" s="72"/>
      <c r="T2" s="72"/>
      <c r="U2" s="72"/>
      <c r="V2" s="72"/>
      <c r="W2" s="72"/>
      <c r="X2" s="72"/>
      <c r="Y2" s="72"/>
      <c r="Z2" s="72"/>
      <c r="AA2" s="72"/>
      <c r="AB2" s="72"/>
    </row>
    <row r="3" spans="1:28">
      <c r="A3" s="331" t="s">
        <v>277</v>
      </c>
      <c r="B3" s="100"/>
      <c r="C3" s="325" t="s">
        <v>278</v>
      </c>
      <c r="D3" s="110"/>
      <c r="E3" s="325" t="s">
        <v>279</v>
      </c>
      <c r="F3" s="110"/>
      <c r="G3" s="325" t="s">
        <v>280</v>
      </c>
      <c r="I3" s="100" t="s">
        <v>74</v>
      </c>
      <c r="J3" s="100"/>
      <c r="K3" s="120">
        <v>0.08</v>
      </c>
      <c r="L3" s="110"/>
      <c r="M3" s="120">
        <v>3.49E-2</v>
      </c>
      <c r="Q3" s="284" t="s">
        <v>391</v>
      </c>
      <c r="R3" s="72"/>
      <c r="S3" s="72"/>
      <c r="T3" s="72"/>
      <c r="U3" s="72"/>
      <c r="V3" s="72"/>
      <c r="W3" s="72"/>
      <c r="X3" s="72"/>
    </row>
    <row r="4" spans="1:28">
      <c r="A4" s="100" t="s">
        <v>281</v>
      </c>
      <c r="B4" s="100"/>
      <c r="C4" s="332">
        <v>0</v>
      </c>
      <c r="D4" s="333"/>
      <c r="E4" s="332">
        <v>0.03</v>
      </c>
      <c r="F4" s="333"/>
      <c r="G4" s="332">
        <v>0</v>
      </c>
      <c r="I4" s="100" t="s">
        <v>75</v>
      </c>
      <c r="J4" s="100"/>
      <c r="K4" s="120">
        <v>0.08</v>
      </c>
      <c r="L4" s="110"/>
      <c r="M4" s="120">
        <v>3.4200000000000001E-2</v>
      </c>
    </row>
    <row r="5" spans="1:28">
      <c r="A5" s="100" t="s">
        <v>282</v>
      </c>
      <c r="B5" s="100"/>
      <c r="C5" s="333">
        <v>0.15</v>
      </c>
      <c r="D5" s="333"/>
      <c r="E5" s="333">
        <v>0.25</v>
      </c>
      <c r="F5" s="333"/>
      <c r="G5" s="333">
        <v>0.2</v>
      </c>
      <c r="I5" s="100" t="s">
        <v>311</v>
      </c>
      <c r="J5" s="100"/>
      <c r="K5" s="120">
        <v>0.03</v>
      </c>
      <c r="L5" s="110"/>
      <c r="M5" s="120">
        <v>5.0900000000000001E-2</v>
      </c>
    </row>
    <row r="6" spans="1:28" ht="15" customHeight="1">
      <c r="A6" s="100" t="s">
        <v>283</v>
      </c>
      <c r="B6" s="100"/>
      <c r="C6" s="333">
        <v>0.32500000000000001</v>
      </c>
      <c r="D6" s="333"/>
      <c r="E6" s="333">
        <v>0.42499999999999999</v>
      </c>
      <c r="F6" s="333"/>
      <c r="G6" s="333">
        <v>0.375</v>
      </c>
      <c r="I6" s="100" t="s">
        <v>76</v>
      </c>
      <c r="J6" s="100"/>
      <c r="K6" s="120">
        <v>0.01</v>
      </c>
      <c r="L6" s="110"/>
      <c r="M6" s="120">
        <v>6.4500000000000002E-2</v>
      </c>
    </row>
    <row r="7" spans="1:28">
      <c r="A7" s="100" t="s">
        <v>284</v>
      </c>
      <c r="B7" s="100"/>
      <c r="C7" s="333">
        <v>0.13500000000000001</v>
      </c>
      <c r="D7" s="333"/>
      <c r="E7" s="333">
        <v>0.215</v>
      </c>
      <c r="F7" s="333"/>
      <c r="G7" s="333">
        <v>0.17499999999999999</v>
      </c>
      <c r="I7" s="100" t="s">
        <v>312</v>
      </c>
      <c r="J7" s="100"/>
      <c r="K7" s="120">
        <v>0.1575</v>
      </c>
      <c r="L7" s="110"/>
      <c r="M7" s="120">
        <v>6.3E-2</v>
      </c>
    </row>
    <row r="8" spans="1:28">
      <c r="A8" s="100" t="s">
        <v>285</v>
      </c>
      <c r="B8" s="100"/>
      <c r="C8" s="333">
        <v>9.5000000000000001E-2</v>
      </c>
      <c r="D8" s="333"/>
      <c r="E8" s="333">
        <v>0.155</v>
      </c>
      <c r="F8" s="333"/>
      <c r="G8" s="333">
        <v>0.125</v>
      </c>
      <c r="I8" s="100" t="s">
        <v>77</v>
      </c>
      <c r="J8" s="100"/>
      <c r="K8" s="120">
        <v>1.2999999999999999E-2</v>
      </c>
      <c r="L8" s="110"/>
      <c r="M8" s="120">
        <v>6.6900000000000001E-2</v>
      </c>
    </row>
    <row r="9" spans="1:28">
      <c r="A9" s="100" t="s">
        <v>286</v>
      </c>
      <c r="B9" s="100"/>
      <c r="C9" s="333">
        <v>0</v>
      </c>
      <c r="D9" s="333"/>
      <c r="E9" s="333">
        <v>0.125</v>
      </c>
      <c r="F9" s="333"/>
      <c r="G9" s="333">
        <v>0.125</v>
      </c>
      <c r="I9" s="100" t="s">
        <v>313</v>
      </c>
      <c r="J9" s="100"/>
      <c r="K9" s="120">
        <v>1.2999999999999999E-2</v>
      </c>
      <c r="L9" s="110"/>
      <c r="M9" s="120">
        <v>6.8000000000000005E-2</v>
      </c>
    </row>
    <row r="10" spans="1:28">
      <c r="A10" s="100" t="s">
        <v>287</v>
      </c>
      <c r="B10" s="100"/>
      <c r="C10" s="333">
        <v>0</v>
      </c>
      <c r="D10" s="333"/>
      <c r="E10" s="333">
        <v>0.03</v>
      </c>
      <c r="F10" s="333"/>
      <c r="G10" s="333">
        <v>0</v>
      </c>
      <c r="I10" s="100" t="s">
        <v>78</v>
      </c>
      <c r="J10" s="100"/>
      <c r="K10" s="120">
        <v>0.1313</v>
      </c>
      <c r="L10" s="110"/>
      <c r="M10" s="120">
        <v>6.7100000000000007E-2</v>
      </c>
    </row>
    <row r="11" spans="1:28" ht="15" thickBot="1">
      <c r="A11" s="100" t="s">
        <v>62</v>
      </c>
      <c r="B11" s="100"/>
      <c r="C11" s="333"/>
      <c r="D11" s="333"/>
      <c r="E11" s="333"/>
      <c r="F11" s="333"/>
      <c r="G11" s="334">
        <f>SUM(G4:G10)</f>
        <v>1</v>
      </c>
      <c r="I11" s="100" t="s">
        <v>79</v>
      </c>
      <c r="J11" s="100"/>
      <c r="K11" s="120">
        <v>4.1200000000000001E-2</v>
      </c>
      <c r="L11" s="110"/>
      <c r="M11" s="120">
        <v>7.4499999999999997E-2</v>
      </c>
    </row>
    <row r="12" spans="1:28" ht="15" thickTop="1">
      <c r="A12" s="100"/>
      <c r="B12" s="100"/>
      <c r="C12" s="100"/>
      <c r="D12" s="100"/>
      <c r="E12" s="100"/>
      <c r="F12" s="100"/>
      <c r="G12" s="100"/>
      <c r="I12" s="100" t="s">
        <v>314</v>
      </c>
      <c r="J12" s="100"/>
      <c r="K12" s="120">
        <v>1.8800000000000001E-2</v>
      </c>
      <c r="L12" s="110"/>
      <c r="M12" s="120">
        <v>7.0099999999999996E-2</v>
      </c>
    </row>
    <row r="13" spans="1:28">
      <c r="I13" s="100" t="s">
        <v>80</v>
      </c>
      <c r="J13" s="100"/>
      <c r="K13" s="120">
        <v>0.17499999999999999</v>
      </c>
      <c r="L13" s="110"/>
      <c r="M13" s="120">
        <v>7.8200000000000006E-2</v>
      </c>
    </row>
    <row r="14" spans="1:28">
      <c r="I14" s="100" t="s">
        <v>81</v>
      </c>
      <c r="J14" s="100"/>
      <c r="K14" s="120">
        <v>0.1</v>
      </c>
      <c r="L14" s="110"/>
      <c r="M14" s="120">
        <v>5.5100000000000003E-2</v>
      </c>
    </row>
    <row r="15" spans="1:28">
      <c r="I15" s="100" t="s">
        <v>82</v>
      </c>
      <c r="J15" s="100"/>
      <c r="K15" s="120">
        <v>2.5000000000000001E-2</v>
      </c>
      <c r="L15" s="110"/>
      <c r="M15" s="120">
        <v>6.3700000000000007E-2</v>
      </c>
    </row>
    <row r="16" spans="1:28">
      <c r="I16" s="100" t="s">
        <v>315</v>
      </c>
      <c r="J16" s="100"/>
      <c r="K16" s="120">
        <v>2.5000000000000001E-2</v>
      </c>
      <c r="L16" s="110"/>
      <c r="M16" s="120">
        <v>4.0899999999999999E-2</v>
      </c>
    </row>
    <row r="17" spans="9:13">
      <c r="I17" s="100" t="s">
        <v>316</v>
      </c>
      <c r="J17" s="100"/>
      <c r="K17" s="120">
        <v>6.3E-3</v>
      </c>
      <c r="L17" s="110"/>
      <c r="M17" s="120">
        <v>5.8599999999999999E-2</v>
      </c>
    </row>
    <row r="18" spans="9:13">
      <c r="I18" s="100" t="s">
        <v>317</v>
      </c>
      <c r="J18" s="100"/>
      <c r="K18" s="120">
        <v>1.8800000000000001E-2</v>
      </c>
      <c r="L18" s="110"/>
      <c r="M18" s="120">
        <v>5.62E-2</v>
      </c>
    </row>
    <row r="19" spans="9:13">
      <c r="I19" s="100" t="s">
        <v>318</v>
      </c>
      <c r="J19" s="100"/>
      <c r="K19" s="120">
        <v>1.8800000000000001E-2</v>
      </c>
      <c r="L19" s="110"/>
      <c r="M19" s="120">
        <v>6.1499999999999999E-2</v>
      </c>
    </row>
    <row r="20" spans="9:13">
      <c r="I20" s="100" t="s">
        <v>319</v>
      </c>
      <c r="J20" s="100"/>
      <c r="K20" s="120">
        <v>3.7499999999999999E-2</v>
      </c>
      <c r="L20" s="110"/>
      <c r="M20" s="120">
        <v>6.6000000000000003E-2</v>
      </c>
    </row>
    <row r="21" spans="9:13">
      <c r="I21" s="100" t="s">
        <v>83</v>
      </c>
      <c r="J21" s="100"/>
      <c r="K21" s="120">
        <v>1.8800000000000001E-2</v>
      </c>
      <c r="L21" s="110"/>
      <c r="M21" s="120">
        <v>3.8399999999999997E-2</v>
      </c>
    </row>
    <row r="22" spans="9:13">
      <c r="I22" s="100"/>
      <c r="J22" s="100"/>
      <c r="K22" s="121"/>
      <c r="L22" s="110"/>
      <c r="M22" s="120"/>
    </row>
    <row r="23" spans="9:13" ht="15" thickBot="1">
      <c r="I23" s="122" t="s">
        <v>62</v>
      </c>
      <c r="J23" s="100"/>
      <c r="K23" s="335">
        <f>SUM(K3:K21)</f>
        <v>1</v>
      </c>
      <c r="L23" s="110"/>
      <c r="M23" s="110"/>
    </row>
    <row r="24" spans="9:13" ht="15" thickTop="1">
      <c r="I24" s="100"/>
      <c r="J24" s="100"/>
      <c r="K24" s="100"/>
      <c r="L24" s="100"/>
      <c r="M24" s="100"/>
    </row>
    <row r="25" spans="9:13">
      <c r="I25" s="100" t="s">
        <v>84</v>
      </c>
      <c r="J25" s="100"/>
      <c r="K25" s="100"/>
      <c r="L25" s="100"/>
      <c r="M25" s="120">
        <v>2.5000000000000001E-2</v>
      </c>
    </row>
    <row r="26" spans="9:13">
      <c r="I26" s="100"/>
      <c r="J26" s="100"/>
      <c r="K26" s="100"/>
      <c r="L26" s="100"/>
      <c r="M26" s="100"/>
    </row>
  </sheetData>
  <mergeCells count="1">
    <mergeCell ref="C2:G2"/>
  </mergeCells>
  <hyperlinks>
    <hyperlink ref="Q3" r:id="rId1" xr:uid="{05A112BE-3FEB-48B9-8995-195A7287E075}"/>
  </hyperlinks>
  <pageMargins left="0.7" right="0.7" top="0.75" bottom="0.75" header="0.3" footer="0.3"/>
  <pageSetup orientation="portrait" horizontalDpi="300" verticalDpi="300"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1"/>
  </sheetPr>
  <dimension ref="A1:H13"/>
  <sheetViews>
    <sheetView workbookViewId="0"/>
  </sheetViews>
  <sheetFormatPr defaultColWidth="9.109375" defaultRowHeight="14.4"/>
  <cols>
    <col min="1" max="1" width="44.33203125" customWidth="1"/>
    <col min="2" max="2" width="1.44140625" customWidth="1"/>
    <col min="3" max="3" width="19" bestFit="1" customWidth="1"/>
    <col min="4" max="4" width="1.44140625" customWidth="1"/>
    <col min="5" max="5" width="18.88671875" customWidth="1"/>
    <col min="6" max="6" width="1.44140625" customWidth="1"/>
    <col min="7" max="7" width="17.109375" customWidth="1"/>
  </cols>
  <sheetData>
    <row r="1" spans="1:8" ht="28.2">
      <c r="A1" s="177"/>
      <c r="B1" s="177"/>
      <c r="C1" s="178" t="s">
        <v>170</v>
      </c>
      <c r="D1" s="179"/>
      <c r="E1" s="178" t="s">
        <v>171</v>
      </c>
      <c r="F1" s="179"/>
      <c r="G1" s="180" t="s">
        <v>62</v>
      </c>
      <c r="H1" s="103"/>
    </row>
    <row r="2" spans="1:8">
      <c r="A2" s="391" t="s">
        <v>174</v>
      </c>
      <c r="B2" s="177"/>
      <c r="C2" s="177"/>
      <c r="D2" s="177"/>
      <c r="E2" s="177"/>
      <c r="F2" s="177"/>
      <c r="G2" s="177"/>
      <c r="H2" s="103"/>
    </row>
    <row r="3" spans="1:8">
      <c r="A3" s="391"/>
      <c r="B3" s="177"/>
      <c r="C3" s="181" t="e">
        <f>-#REF!</f>
        <v>#REF!</v>
      </c>
      <c r="D3" s="182"/>
      <c r="E3" s="181" t="e">
        <f>-#REF!</f>
        <v>#REF!</v>
      </c>
      <c r="F3" s="182"/>
      <c r="G3" s="181" t="e">
        <f>SUM(C3:E3)</f>
        <v>#REF!</v>
      </c>
      <c r="H3" s="103"/>
    </row>
    <row r="4" spans="1:8">
      <c r="A4" s="177" t="s">
        <v>172</v>
      </c>
      <c r="B4" s="177"/>
      <c r="C4" s="183" t="e">
        <f>#REF!</f>
        <v>#REF!</v>
      </c>
      <c r="D4" s="183"/>
      <c r="E4" s="183" t="e">
        <f>#REF!</f>
        <v>#REF!</v>
      </c>
      <c r="F4" s="183"/>
      <c r="G4" s="183" t="e">
        <f>SUM(C4:E4)</f>
        <v>#REF!</v>
      </c>
      <c r="H4" s="103"/>
    </row>
    <row r="5" spans="1:8">
      <c r="A5" s="391" t="s">
        <v>173</v>
      </c>
      <c r="B5" s="177"/>
      <c r="C5" s="184"/>
      <c r="D5" s="182"/>
      <c r="E5" s="184"/>
      <c r="F5" s="182"/>
      <c r="G5" s="184"/>
      <c r="H5" s="103"/>
    </row>
    <row r="6" spans="1:8" ht="15" thickBot="1">
      <c r="A6" s="391"/>
      <c r="B6" s="177"/>
      <c r="C6" s="185" t="e">
        <f>SUM(C3:C5)</f>
        <v>#REF!</v>
      </c>
      <c r="D6" s="182"/>
      <c r="E6" s="185" t="e">
        <f>SUM(E3:E5)</f>
        <v>#REF!</v>
      </c>
      <c r="F6" s="182"/>
      <c r="G6" s="185" t="e">
        <f>SUM(G3:G5)</f>
        <v>#REF!</v>
      </c>
      <c r="H6" s="103"/>
    </row>
    <row r="7" spans="1:8" ht="15" thickTop="1">
      <c r="A7" s="177"/>
      <c r="B7" s="177"/>
      <c r="C7" s="177"/>
      <c r="D7" s="177"/>
      <c r="E7" s="177"/>
      <c r="F7" s="177"/>
      <c r="G7" s="177"/>
      <c r="H7" s="103"/>
    </row>
    <row r="8" spans="1:8">
      <c r="A8" s="177"/>
      <c r="B8" s="177"/>
      <c r="C8" s="177"/>
      <c r="D8" s="177"/>
      <c r="E8" s="177"/>
      <c r="F8" s="177"/>
      <c r="G8" s="177"/>
      <c r="H8" s="103"/>
    </row>
    <row r="9" spans="1:8">
      <c r="A9" s="72"/>
      <c r="B9" s="72"/>
      <c r="C9" s="72"/>
      <c r="D9" s="72"/>
      <c r="E9" s="72"/>
      <c r="F9" s="72"/>
      <c r="G9" s="72"/>
    </row>
    <row r="10" spans="1:8">
      <c r="A10" s="72"/>
      <c r="B10" s="72"/>
      <c r="C10" s="72"/>
      <c r="D10" s="72"/>
      <c r="E10" s="72"/>
      <c r="F10" s="72"/>
      <c r="G10" s="72"/>
    </row>
    <row r="11" spans="1:8">
      <c r="A11" s="72"/>
      <c r="B11" s="72"/>
      <c r="C11" s="72"/>
      <c r="D11" s="72"/>
      <c r="E11" s="72"/>
      <c r="F11" s="72"/>
      <c r="G11" s="72"/>
    </row>
    <row r="12" spans="1:8">
      <c r="A12" s="72"/>
      <c r="B12" s="72"/>
      <c r="C12" s="87" t="e">
        <f>C6+#REF!</f>
        <v>#REF!</v>
      </c>
      <c r="D12" s="87"/>
      <c r="E12" s="87" t="e">
        <f>#REF!+E6</f>
        <v>#REF!</v>
      </c>
      <c r="F12" s="87"/>
      <c r="G12" s="87" t="e">
        <f>G6+#REF!</f>
        <v>#REF!</v>
      </c>
    </row>
    <row r="13" spans="1:8">
      <c r="A13" s="72"/>
      <c r="B13" s="72"/>
      <c r="C13" s="72"/>
      <c r="D13" s="72"/>
      <c r="E13" s="72"/>
      <c r="F13" s="72"/>
      <c r="G13" s="72"/>
    </row>
  </sheetData>
  <mergeCells count="2">
    <mergeCell ref="A2:A3"/>
    <mergeCell ref="A5:A6"/>
  </mergeCells>
  <pageMargins left="0.7" right="0.7" top="0.75" bottom="0.75" header="0.3" footer="0.3"/>
  <pageSetup scale="85" orientation="portrait" horizontalDpi="300" verticalDpi="300"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0000"/>
    <pageSetUpPr fitToPage="1"/>
  </sheetPr>
  <dimension ref="A1:M35"/>
  <sheetViews>
    <sheetView workbookViewId="0">
      <selection activeCell="B180" sqref="B180"/>
    </sheetView>
  </sheetViews>
  <sheetFormatPr defaultRowHeight="13.2"/>
  <cols>
    <col min="1" max="1" width="10.6640625" style="22" customWidth="1"/>
    <col min="2" max="2" width="3" style="22" customWidth="1"/>
    <col min="3" max="3" width="13.33203125" style="22" customWidth="1"/>
    <col min="4" max="4" width="3" style="22" customWidth="1"/>
    <col min="5" max="5" width="16.33203125" style="22" customWidth="1"/>
    <col min="6" max="6" width="3" style="22" customWidth="1"/>
    <col min="7" max="7" width="12.44140625" style="22" customWidth="1"/>
    <col min="8" max="8" width="3" style="22" customWidth="1"/>
    <col min="9" max="9" width="16.5546875" style="22" customWidth="1"/>
    <col min="10" max="10" width="3" style="22" customWidth="1"/>
    <col min="11" max="11" width="13.6640625" style="22" customWidth="1"/>
    <col min="12" max="248" width="9.109375" style="22"/>
    <col min="249" max="249" width="2" style="22" customWidth="1"/>
    <col min="250" max="250" width="6.44140625" style="22" customWidth="1"/>
    <col min="251" max="251" width="1.6640625" style="22" customWidth="1"/>
    <col min="252" max="252" width="1.33203125" style="22" customWidth="1"/>
    <col min="253" max="253" width="13" style="22" customWidth="1"/>
    <col min="254" max="254" width="2.109375" style="22" customWidth="1"/>
    <col min="255" max="255" width="1.33203125" style="22" customWidth="1"/>
    <col min="256" max="256" width="2" style="22" customWidth="1"/>
    <col min="257" max="257" width="15" style="22" customWidth="1"/>
    <col min="258" max="258" width="1.44140625" style="22" customWidth="1"/>
    <col min="259" max="259" width="2" style="22" customWidth="1"/>
    <col min="260" max="260" width="11.5546875" style="22" customWidth="1"/>
    <col min="261" max="261" width="1.88671875" style="22" customWidth="1"/>
    <col min="262" max="262" width="2.5546875" style="22" customWidth="1"/>
    <col min="263" max="263" width="11.5546875" style="22" customWidth="1"/>
    <col min="264" max="264" width="2.88671875" style="22" customWidth="1"/>
    <col min="265" max="265" width="2.5546875" style="22" customWidth="1"/>
    <col min="266" max="266" width="10.44140625" style="22" customWidth="1"/>
    <col min="267" max="267" width="2.44140625" style="22" customWidth="1"/>
    <col min="268" max="504" width="9.109375" style="22"/>
    <col min="505" max="505" width="2" style="22" customWidth="1"/>
    <col min="506" max="506" width="6.44140625" style="22" customWidth="1"/>
    <col min="507" max="507" width="1.6640625" style="22" customWidth="1"/>
    <col min="508" max="508" width="1.33203125" style="22" customWidth="1"/>
    <col min="509" max="509" width="13" style="22" customWidth="1"/>
    <col min="510" max="510" width="2.109375" style="22" customWidth="1"/>
    <col min="511" max="511" width="1.33203125" style="22" customWidth="1"/>
    <col min="512" max="512" width="2" style="22" customWidth="1"/>
    <col min="513" max="513" width="15" style="22" customWidth="1"/>
    <col min="514" max="514" width="1.44140625" style="22" customWidth="1"/>
    <col min="515" max="515" width="2" style="22" customWidth="1"/>
    <col min="516" max="516" width="11.5546875" style="22" customWidth="1"/>
    <col min="517" max="517" width="1.88671875" style="22" customWidth="1"/>
    <col min="518" max="518" width="2.5546875" style="22" customWidth="1"/>
    <col min="519" max="519" width="11.5546875" style="22" customWidth="1"/>
    <col min="520" max="520" width="2.88671875" style="22" customWidth="1"/>
    <col min="521" max="521" width="2.5546875" style="22" customWidth="1"/>
    <col min="522" max="522" width="10.44140625" style="22" customWidth="1"/>
    <col min="523" max="523" width="2.44140625" style="22" customWidth="1"/>
    <col min="524" max="760" width="9.109375" style="22"/>
    <col min="761" max="761" width="2" style="22" customWidth="1"/>
    <col min="762" max="762" width="6.44140625" style="22" customWidth="1"/>
    <col min="763" max="763" width="1.6640625" style="22" customWidth="1"/>
    <col min="764" max="764" width="1.33203125" style="22" customWidth="1"/>
    <col min="765" max="765" width="13" style="22" customWidth="1"/>
    <col min="766" max="766" width="2.109375" style="22" customWidth="1"/>
    <col min="767" max="767" width="1.33203125" style="22" customWidth="1"/>
    <col min="768" max="768" width="2" style="22" customWidth="1"/>
    <col min="769" max="769" width="15" style="22" customWidth="1"/>
    <col min="770" max="770" width="1.44140625" style="22" customWidth="1"/>
    <col min="771" max="771" width="2" style="22" customWidth="1"/>
    <col min="772" max="772" width="11.5546875" style="22" customWidth="1"/>
    <col min="773" max="773" width="1.88671875" style="22" customWidth="1"/>
    <col min="774" max="774" width="2.5546875" style="22" customWidth="1"/>
    <col min="775" max="775" width="11.5546875" style="22" customWidth="1"/>
    <col min="776" max="776" width="2.88671875" style="22" customWidth="1"/>
    <col min="777" max="777" width="2.5546875" style="22" customWidth="1"/>
    <col min="778" max="778" width="10.44140625" style="22" customWidth="1"/>
    <col min="779" max="779" width="2.44140625" style="22" customWidth="1"/>
    <col min="780" max="1016" width="9.109375" style="22"/>
    <col min="1017" max="1017" width="2" style="22" customWidth="1"/>
    <col min="1018" max="1018" width="6.44140625" style="22" customWidth="1"/>
    <col min="1019" max="1019" width="1.6640625" style="22" customWidth="1"/>
    <col min="1020" max="1020" width="1.33203125" style="22" customWidth="1"/>
    <col min="1021" max="1021" width="13" style="22" customWidth="1"/>
    <col min="1022" max="1022" width="2.109375" style="22" customWidth="1"/>
    <col min="1023" max="1023" width="1.33203125" style="22" customWidth="1"/>
    <col min="1024" max="1024" width="2" style="22" customWidth="1"/>
    <col min="1025" max="1025" width="15" style="22" customWidth="1"/>
    <col min="1026" max="1026" width="1.44140625" style="22" customWidth="1"/>
    <col min="1027" max="1027" width="2" style="22" customWidth="1"/>
    <col min="1028" max="1028" width="11.5546875" style="22" customWidth="1"/>
    <col min="1029" max="1029" width="1.88671875" style="22" customWidth="1"/>
    <col min="1030" max="1030" width="2.5546875" style="22" customWidth="1"/>
    <col min="1031" max="1031" width="11.5546875" style="22" customWidth="1"/>
    <col min="1032" max="1032" width="2.88671875" style="22" customWidth="1"/>
    <col min="1033" max="1033" width="2.5546875" style="22" customWidth="1"/>
    <col min="1034" max="1034" width="10.44140625" style="22" customWidth="1"/>
    <col min="1035" max="1035" width="2.44140625" style="22" customWidth="1"/>
    <col min="1036" max="1272" width="9.109375" style="22"/>
    <col min="1273" max="1273" width="2" style="22" customWidth="1"/>
    <col min="1274" max="1274" width="6.44140625" style="22" customWidth="1"/>
    <col min="1275" max="1275" width="1.6640625" style="22" customWidth="1"/>
    <col min="1276" max="1276" width="1.33203125" style="22" customWidth="1"/>
    <col min="1277" max="1277" width="13" style="22" customWidth="1"/>
    <col min="1278" max="1278" width="2.109375" style="22" customWidth="1"/>
    <col min="1279" max="1279" width="1.33203125" style="22" customWidth="1"/>
    <col min="1280" max="1280" width="2" style="22" customWidth="1"/>
    <col min="1281" max="1281" width="15" style="22" customWidth="1"/>
    <col min="1282" max="1282" width="1.44140625" style="22" customWidth="1"/>
    <col min="1283" max="1283" width="2" style="22" customWidth="1"/>
    <col min="1284" max="1284" width="11.5546875" style="22" customWidth="1"/>
    <col min="1285" max="1285" width="1.88671875" style="22" customWidth="1"/>
    <col min="1286" max="1286" width="2.5546875" style="22" customWidth="1"/>
    <col min="1287" max="1287" width="11.5546875" style="22" customWidth="1"/>
    <col min="1288" max="1288" width="2.88671875" style="22" customWidth="1"/>
    <col min="1289" max="1289" width="2.5546875" style="22" customWidth="1"/>
    <col min="1290" max="1290" width="10.44140625" style="22" customWidth="1"/>
    <col min="1291" max="1291" width="2.44140625" style="22" customWidth="1"/>
    <col min="1292" max="1528" width="9.109375" style="22"/>
    <col min="1529" max="1529" width="2" style="22" customWidth="1"/>
    <col min="1530" max="1530" width="6.44140625" style="22" customWidth="1"/>
    <col min="1531" max="1531" width="1.6640625" style="22" customWidth="1"/>
    <col min="1532" max="1532" width="1.33203125" style="22" customWidth="1"/>
    <col min="1533" max="1533" width="13" style="22" customWidth="1"/>
    <col min="1534" max="1534" width="2.109375" style="22" customWidth="1"/>
    <col min="1535" max="1535" width="1.33203125" style="22" customWidth="1"/>
    <col min="1536" max="1536" width="2" style="22" customWidth="1"/>
    <col min="1537" max="1537" width="15" style="22" customWidth="1"/>
    <col min="1538" max="1538" width="1.44140625" style="22" customWidth="1"/>
    <col min="1539" max="1539" width="2" style="22" customWidth="1"/>
    <col min="1540" max="1540" width="11.5546875" style="22" customWidth="1"/>
    <col min="1541" max="1541" width="1.88671875" style="22" customWidth="1"/>
    <col min="1542" max="1542" width="2.5546875" style="22" customWidth="1"/>
    <col min="1543" max="1543" width="11.5546875" style="22" customWidth="1"/>
    <col min="1544" max="1544" width="2.88671875" style="22" customWidth="1"/>
    <col min="1545" max="1545" width="2.5546875" style="22" customWidth="1"/>
    <col min="1546" max="1546" width="10.44140625" style="22" customWidth="1"/>
    <col min="1547" max="1547" width="2.44140625" style="22" customWidth="1"/>
    <col min="1548" max="1784" width="9.109375" style="22"/>
    <col min="1785" max="1785" width="2" style="22" customWidth="1"/>
    <col min="1786" max="1786" width="6.44140625" style="22" customWidth="1"/>
    <col min="1787" max="1787" width="1.6640625" style="22" customWidth="1"/>
    <col min="1788" max="1788" width="1.33203125" style="22" customWidth="1"/>
    <col min="1789" max="1789" width="13" style="22" customWidth="1"/>
    <col min="1790" max="1790" width="2.109375" style="22" customWidth="1"/>
    <col min="1791" max="1791" width="1.33203125" style="22" customWidth="1"/>
    <col min="1792" max="1792" width="2" style="22" customWidth="1"/>
    <col min="1793" max="1793" width="15" style="22" customWidth="1"/>
    <col min="1794" max="1794" width="1.44140625" style="22" customWidth="1"/>
    <col min="1795" max="1795" width="2" style="22" customWidth="1"/>
    <col min="1796" max="1796" width="11.5546875" style="22" customWidth="1"/>
    <col min="1797" max="1797" width="1.88671875" style="22" customWidth="1"/>
    <col min="1798" max="1798" width="2.5546875" style="22" customWidth="1"/>
    <col min="1799" max="1799" width="11.5546875" style="22" customWidth="1"/>
    <col min="1800" max="1800" width="2.88671875" style="22" customWidth="1"/>
    <col min="1801" max="1801" width="2.5546875" style="22" customWidth="1"/>
    <col min="1802" max="1802" width="10.44140625" style="22" customWidth="1"/>
    <col min="1803" max="1803" width="2.44140625" style="22" customWidth="1"/>
    <col min="1804" max="2040" width="9.109375" style="22"/>
    <col min="2041" max="2041" width="2" style="22" customWidth="1"/>
    <col min="2042" max="2042" width="6.44140625" style="22" customWidth="1"/>
    <col min="2043" max="2043" width="1.6640625" style="22" customWidth="1"/>
    <col min="2044" max="2044" width="1.33203125" style="22" customWidth="1"/>
    <col min="2045" max="2045" width="13" style="22" customWidth="1"/>
    <col min="2046" max="2046" width="2.109375" style="22" customWidth="1"/>
    <col min="2047" max="2047" width="1.33203125" style="22" customWidth="1"/>
    <col min="2048" max="2048" width="2" style="22" customWidth="1"/>
    <col min="2049" max="2049" width="15" style="22" customWidth="1"/>
    <col min="2050" max="2050" width="1.44140625" style="22" customWidth="1"/>
    <col min="2051" max="2051" width="2" style="22" customWidth="1"/>
    <col min="2052" max="2052" width="11.5546875" style="22" customWidth="1"/>
    <col min="2053" max="2053" width="1.88671875" style="22" customWidth="1"/>
    <col min="2054" max="2054" width="2.5546875" style="22" customWidth="1"/>
    <col min="2055" max="2055" width="11.5546875" style="22" customWidth="1"/>
    <col min="2056" max="2056" width="2.88671875" style="22" customWidth="1"/>
    <col min="2057" max="2057" width="2.5546875" style="22" customWidth="1"/>
    <col min="2058" max="2058" width="10.44140625" style="22" customWidth="1"/>
    <col min="2059" max="2059" width="2.44140625" style="22" customWidth="1"/>
    <col min="2060" max="2296" width="9.109375" style="22"/>
    <col min="2297" max="2297" width="2" style="22" customWidth="1"/>
    <col min="2298" max="2298" width="6.44140625" style="22" customWidth="1"/>
    <col min="2299" max="2299" width="1.6640625" style="22" customWidth="1"/>
    <col min="2300" max="2300" width="1.33203125" style="22" customWidth="1"/>
    <col min="2301" max="2301" width="13" style="22" customWidth="1"/>
    <col min="2302" max="2302" width="2.109375" style="22" customWidth="1"/>
    <col min="2303" max="2303" width="1.33203125" style="22" customWidth="1"/>
    <col min="2304" max="2304" width="2" style="22" customWidth="1"/>
    <col min="2305" max="2305" width="15" style="22" customWidth="1"/>
    <col min="2306" max="2306" width="1.44140625" style="22" customWidth="1"/>
    <col min="2307" max="2307" width="2" style="22" customWidth="1"/>
    <col min="2308" max="2308" width="11.5546875" style="22" customWidth="1"/>
    <col min="2309" max="2309" width="1.88671875" style="22" customWidth="1"/>
    <col min="2310" max="2310" width="2.5546875" style="22" customWidth="1"/>
    <col min="2311" max="2311" width="11.5546875" style="22" customWidth="1"/>
    <col min="2312" max="2312" width="2.88671875" style="22" customWidth="1"/>
    <col min="2313" max="2313" width="2.5546875" style="22" customWidth="1"/>
    <col min="2314" max="2314" width="10.44140625" style="22" customWidth="1"/>
    <col min="2315" max="2315" width="2.44140625" style="22" customWidth="1"/>
    <col min="2316" max="2552" width="9.109375" style="22"/>
    <col min="2553" max="2553" width="2" style="22" customWidth="1"/>
    <col min="2554" max="2554" width="6.44140625" style="22" customWidth="1"/>
    <col min="2555" max="2555" width="1.6640625" style="22" customWidth="1"/>
    <col min="2556" max="2556" width="1.33203125" style="22" customWidth="1"/>
    <col min="2557" max="2557" width="13" style="22" customWidth="1"/>
    <col min="2558" max="2558" width="2.109375" style="22" customWidth="1"/>
    <col min="2559" max="2559" width="1.33203125" style="22" customWidth="1"/>
    <col min="2560" max="2560" width="2" style="22" customWidth="1"/>
    <col min="2561" max="2561" width="15" style="22" customWidth="1"/>
    <col min="2562" max="2562" width="1.44140625" style="22" customWidth="1"/>
    <col min="2563" max="2563" width="2" style="22" customWidth="1"/>
    <col min="2564" max="2564" width="11.5546875" style="22" customWidth="1"/>
    <col min="2565" max="2565" width="1.88671875" style="22" customWidth="1"/>
    <col min="2566" max="2566" width="2.5546875" style="22" customWidth="1"/>
    <col min="2567" max="2567" width="11.5546875" style="22" customWidth="1"/>
    <col min="2568" max="2568" width="2.88671875" style="22" customWidth="1"/>
    <col min="2569" max="2569" width="2.5546875" style="22" customWidth="1"/>
    <col min="2570" max="2570" width="10.44140625" style="22" customWidth="1"/>
    <col min="2571" max="2571" width="2.44140625" style="22" customWidth="1"/>
    <col min="2572" max="2808" width="9.109375" style="22"/>
    <col min="2809" max="2809" width="2" style="22" customWidth="1"/>
    <col min="2810" max="2810" width="6.44140625" style="22" customWidth="1"/>
    <col min="2811" max="2811" width="1.6640625" style="22" customWidth="1"/>
    <col min="2812" max="2812" width="1.33203125" style="22" customWidth="1"/>
    <col min="2813" max="2813" width="13" style="22" customWidth="1"/>
    <col min="2814" max="2814" width="2.109375" style="22" customWidth="1"/>
    <col min="2815" max="2815" width="1.33203125" style="22" customWidth="1"/>
    <col min="2816" max="2816" width="2" style="22" customWidth="1"/>
    <col min="2817" max="2817" width="15" style="22" customWidth="1"/>
    <col min="2818" max="2818" width="1.44140625" style="22" customWidth="1"/>
    <col min="2819" max="2819" width="2" style="22" customWidth="1"/>
    <col min="2820" max="2820" width="11.5546875" style="22" customWidth="1"/>
    <col min="2821" max="2821" width="1.88671875" style="22" customWidth="1"/>
    <col min="2822" max="2822" width="2.5546875" style="22" customWidth="1"/>
    <col min="2823" max="2823" width="11.5546875" style="22" customWidth="1"/>
    <col min="2824" max="2824" width="2.88671875" style="22" customWidth="1"/>
    <col min="2825" max="2825" width="2.5546875" style="22" customWidth="1"/>
    <col min="2826" max="2826" width="10.44140625" style="22" customWidth="1"/>
    <col min="2827" max="2827" width="2.44140625" style="22" customWidth="1"/>
    <col min="2828" max="3064" width="9.109375" style="22"/>
    <col min="3065" max="3065" width="2" style="22" customWidth="1"/>
    <col min="3066" max="3066" width="6.44140625" style="22" customWidth="1"/>
    <col min="3067" max="3067" width="1.6640625" style="22" customWidth="1"/>
    <col min="3068" max="3068" width="1.33203125" style="22" customWidth="1"/>
    <col min="3069" max="3069" width="13" style="22" customWidth="1"/>
    <col min="3070" max="3070" width="2.109375" style="22" customWidth="1"/>
    <col min="3071" max="3071" width="1.33203125" style="22" customWidth="1"/>
    <col min="3072" max="3072" width="2" style="22" customWidth="1"/>
    <col min="3073" max="3073" width="15" style="22" customWidth="1"/>
    <col min="3074" max="3074" width="1.44140625" style="22" customWidth="1"/>
    <col min="3075" max="3075" width="2" style="22" customWidth="1"/>
    <col min="3076" max="3076" width="11.5546875" style="22" customWidth="1"/>
    <col min="3077" max="3077" width="1.88671875" style="22" customWidth="1"/>
    <col min="3078" max="3078" width="2.5546875" style="22" customWidth="1"/>
    <col min="3079" max="3079" width="11.5546875" style="22" customWidth="1"/>
    <col min="3080" max="3080" width="2.88671875" style="22" customWidth="1"/>
    <col min="3081" max="3081" width="2.5546875" style="22" customWidth="1"/>
    <col min="3082" max="3082" width="10.44140625" style="22" customWidth="1"/>
    <col min="3083" max="3083" width="2.44140625" style="22" customWidth="1"/>
    <col min="3084" max="3320" width="9.109375" style="22"/>
    <col min="3321" max="3321" width="2" style="22" customWidth="1"/>
    <col min="3322" max="3322" width="6.44140625" style="22" customWidth="1"/>
    <col min="3323" max="3323" width="1.6640625" style="22" customWidth="1"/>
    <col min="3324" max="3324" width="1.33203125" style="22" customWidth="1"/>
    <col min="3325" max="3325" width="13" style="22" customWidth="1"/>
    <col min="3326" max="3326" width="2.109375" style="22" customWidth="1"/>
    <col min="3327" max="3327" width="1.33203125" style="22" customWidth="1"/>
    <col min="3328" max="3328" width="2" style="22" customWidth="1"/>
    <col min="3329" max="3329" width="15" style="22" customWidth="1"/>
    <col min="3330" max="3330" width="1.44140625" style="22" customWidth="1"/>
    <col min="3331" max="3331" width="2" style="22" customWidth="1"/>
    <col min="3332" max="3332" width="11.5546875" style="22" customWidth="1"/>
    <col min="3333" max="3333" width="1.88671875" style="22" customWidth="1"/>
    <col min="3334" max="3334" width="2.5546875" style="22" customWidth="1"/>
    <col min="3335" max="3335" width="11.5546875" style="22" customWidth="1"/>
    <col min="3336" max="3336" width="2.88671875" style="22" customWidth="1"/>
    <col min="3337" max="3337" width="2.5546875" style="22" customWidth="1"/>
    <col min="3338" max="3338" width="10.44140625" style="22" customWidth="1"/>
    <col min="3339" max="3339" width="2.44140625" style="22" customWidth="1"/>
    <col min="3340" max="3576" width="9.109375" style="22"/>
    <col min="3577" max="3577" width="2" style="22" customWidth="1"/>
    <col min="3578" max="3578" width="6.44140625" style="22" customWidth="1"/>
    <col min="3579" max="3579" width="1.6640625" style="22" customWidth="1"/>
    <col min="3580" max="3580" width="1.33203125" style="22" customWidth="1"/>
    <col min="3581" max="3581" width="13" style="22" customWidth="1"/>
    <col min="3582" max="3582" width="2.109375" style="22" customWidth="1"/>
    <col min="3583" max="3583" width="1.33203125" style="22" customWidth="1"/>
    <col min="3584" max="3584" width="2" style="22" customWidth="1"/>
    <col min="3585" max="3585" width="15" style="22" customWidth="1"/>
    <col min="3586" max="3586" width="1.44140625" style="22" customWidth="1"/>
    <col min="3587" max="3587" width="2" style="22" customWidth="1"/>
    <col min="3588" max="3588" width="11.5546875" style="22" customWidth="1"/>
    <col min="3589" max="3589" width="1.88671875" style="22" customWidth="1"/>
    <col min="3590" max="3590" width="2.5546875" style="22" customWidth="1"/>
    <col min="3591" max="3591" width="11.5546875" style="22" customWidth="1"/>
    <col min="3592" max="3592" width="2.88671875" style="22" customWidth="1"/>
    <col min="3593" max="3593" width="2.5546875" style="22" customWidth="1"/>
    <col min="3594" max="3594" width="10.44140625" style="22" customWidth="1"/>
    <col min="3595" max="3595" width="2.44140625" style="22" customWidth="1"/>
    <col min="3596" max="3832" width="9.109375" style="22"/>
    <col min="3833" max="3833" width="2" style="22" customWidth="1"/>
    <col min="3834" max="3834" width="6.44140625" style="22" customWidth="1"/>
    <col min="3835" max="3835" width="1.6640625" style="22" customWidth="1"/>
    <col min="3836" max="3836" width="1.33203125" style="22" customWidth="1"/>
    <col min="3837" max="3837" width="13" style="22" customWidth="1"/>
    <col min="3838" max="3838" width="2.109375" style="22" customWidth="1"/>
    <col min="3839" max="3839" width="1.33203125" style="22" customWidth="1"/>
    <col min="3840" max="3840" width="2" style="22" customWidth="1"/>
    <col min="3841" max="3841" width="15" style="22" customWidth="1"/>
    <col min="3842" max="3842" width="1.44140625" style="22" customWidth="1"/>
    <col min="3843" max="3843" width="2" style="22" customWidth="1"/>
    <col min="3844" max="3844" width="11.5546875" style="22" customWidth="1"/>
    <col min="3845" max="3845" width="1.88671875" style="22" customWidth="1"/>
    <col min="3846" max="3846" width="2.5546875" style="22" customWidth="1"/>
    <col min="3847" max="3847" width="11.5546875" style="22" customWidth="1"/>
    <col min="3848" max="3848" width="2.88671875" style="22" customWidth="1"/>
    <col min="3849" max="3849" width="2.5546875" style="22" customWidth="1"/>
    <col min="3850" max="3850" width="10.44140625" style="22" customWidth="1"/>
    <col min="3851" max="3851" width="2.44140625" style="22" customWidth="1"/>
    <col min="3852" max="4088" width="9.109375" style="22"/>
    <col min="4089" max="4089" width="2" style="22" customWidth="1"/>
    <col min="4090" max="4090" width="6.44140625" style="22" customWidth="1"/>
    <col min="4091" max="4091" width="1.6640625" style="22" customWidth="1"/>
    <col min="4092" max="4092" width="1.33203125" style="22" customWidth="1"/>
    <col min="4093" max="4093" width="13" style="22" customWidth="1"/>
    <col min="4094" max="4094" width="2.109375" style="22" customWidth="1"/>
    <col min="4095" max="4095" width="1.33203125" style="22" customWidth="1"/>
    <col min="4096" max="4096" width="2" style="22" customWidth="1"/>
    <col min="4097" max="4097" width="15" style="22" customWidth="1"/>
    <col min="4098" max="4098" width="1.44140625" style="22" customWidth="1"/>
    <col min="4099" max="4099" width="2" style="22" customWidth="1"/>
    <col min="4100" max="4100" width="11.5546875" style="22" customWidth="1"/>
    <col min="4101" max="4101" width="1.88671875" style="22" customWidth="1"/>
    <col min="4102" max="4102" width="2.5546875" style="22" customWidth="1"/>
    <col min="4103" max="4103" width="11.5546875" style="22" customWidth="1"/>
    <col min="4104" max="4104" width="2.88671875" style="22" customWidth="1"/>
    <col min="4105" max="4105" width="2.5546875" style="22" customWidth="1"/>
    <col min="4106" max="4106" width="10.44140625" style="22" customWidth="1"/>
    <col min="4107" max="4107" width="2.44140625" style="22" customWidth="1"/>
    <col min="4108" max="4344" width="9.109375" style="22"/>
    <col min="4345" max="4345" width="2" style="22" customWidth="1"/>
    <col min="4346" max="4346" width="6.44140625" style="22" customWidth="1"/>
    <col min="4347" max="4347" width="1.6640625" style="22" customWidth="1"/>
    <col min="4348" max="4348" width="1.33203125" style="22" customWidth="1"/>
    <col min="4349" max="4349" width="13" style="22" customWidth="1"/>
    <col min="4350" max="4350" width="2.109375" style="22" customWidth="1"/>
    <col min="4351" max="4351" width="1.33203125" style="22" customWidth="1"/>
    <col min="4352" max="4352" width="2" style="22" customWidth="1"/>
    <col min="4353" max="4353" width="15" style="22" customWidth="1"/>
    <col min="4354" max="4354" width="1.44140625" style="22" customWidth="1"/>
    <col min="4355" max="4355" width="2" style="22" customWidth="1"/>
    <col min="4356" max="4356" width="11.5546875" style="22" customWidth="1"/>
    <col min="4357" max="4357" width="1.88671875" style="22" customWidth="1"/>
    <col min="4358" max="4358" width="2.5546875" style="22" customWidth="1"/>
    <col min="4359" max="4359" width="11.5546875" style="22" customWidth="1"/>
    <col min="4360" max="4360" width="2.88671875" style="22" customWidth="1"/>
    <col min="4361" max="4361" width="2.5546875" style="22" customWidth="1"/>
    <col min="4362" max="4362" width="10.44140625" style="22" customWidth="1"/>
    <col min="4363" max="4363" width="2.44140625" style="22" customWidth="1"/>
    <col min="4364" max="4600" width="9.109375" style="22"/>
    <col min="4601" max="4601" width="2" style="22" customWidth="1"/>
    <col min="4602" max="4602" width="6.44140625" style="22" customWidth="1"/>
    <col min="4603" max="4603" width="1.6640625" style="22" customWidth="1"/>
    <col min="4604" max="4604" width="1.33203125" style="22" customWidth="1"/>
    <col min="4605" max="4605" width="13" style="22" customWidth="1"/>
    <col min="4606" max="4606" width="2.109375" style="22" customWidth="1"/>
    <col min="4607" max="4607" width="1.33203125" style="22" customWidth="1"/>
    <col min="4608" max="4608" width="2" style="22" customWidth="1"/>
    <col min="4609" max="4609" width="15" style="22" customWidth="1"/>
    <col min="4610" max="4610" width="1.44140625" style="22" customWidth="1"/>
    <col min="4611" max="4611" width="2" style="22" customWidth="1"/>
    <col min="4612" max="4612" width="11.5546875" style="22" customWidth="1"/>
    <col min="4613" max="4613" width="1.88671875" style="22" customWidth="1"/>
    <col min="4614" max="4614" width="2.5546875" style="22" customWidth="1"/>
    <col min="4615" max="4615" width="11.5546875" style="22" customWidth="1"/>
    <col min="4616" max="4616" width="2.88671875" style="22" customWidth="1"/>
    <col min="4617" max="4617" width="2.5546875" style="22" customWidth="1"/>
    <col min="4618" max="4618" width="10.44140625" style="22" customWidth="1"/>
    <col min="4619" max="4619" width="2.44140625" style="22" customWidth="1"/>
    <col min="4620" max="4856" width="9.109375" style="22"/>
    <col min="4857" max="4857" width="2" style="22" customWidth="1"/>
    <col min="4858" max="4858" width="6.44140625" style="22" customWidth="1"/>
    <col min="4859" max="4859" width="1.6640625" style="22" customWidth="1"/>
    <col min="4860" max="4860" width="1.33203125" style="22" customWidth="1"/>
    <col min="4861" max="4861" width="13" style="22" customWidth="1"/>
    <col min="4862" max="4862" width="2.109375" style="22" customWidth="1"/>
    <col min="4863" max="4863" width="1.33203125" style="22" customWidth="1"/>
    <col min="4864" max="4864" width="2" style="22" customWidth="1"/>
    <col min="4865" max="4865" width="15" style="22" customWidth="1"/>
    <col min="4866" max="4866" width="1.44140625" style="22" customWidth="1"/>
    <col min="4867" max="4867" width="2" style="22" customWidth="1"/>
    <col min="4868" max="4868" width="11.5546875" style="22" customWidth="1"/>
    <col min="4869" max="4869" width="1.88671875" style="22" customWidth="1"/>
    <col min="4870" max="4870" width="2.5546875" style="22" customWidth="1"/>
    <col min="4871" max="4871" width="11.5546875" style="22" customWidth="1"/>
    <col min="4872" max="4872" width="2.88671875" style="22" customWidth="1"/>
    <col min="4873" max="4873" width="2.5546875" style="22" customWidth="1"/>
    <col min="4874" max="4874" width="10.44140625" style="22" customWidth="1"/>
    <col min="4875" max="4875" width="2.44140625" style="22" customWidth="1"/>
    <col min="4876" max="5112" width="9.109375" style="22"/>
    <col min="5113" max="5113" width="2" style="22" customWidth="1"/>
    <col min="5114" max="5114" width="6.44140625" style="22" customWidth="1"/>
    <col min="5115" max="5115" width="1.6640625" style="22" customWidth="1"/>
    <col min="5116" max="5116" width="1.33203125" style="22" customWidth="1"/>
    <col min="5117" max="5117" width="13" style="22" customWidth="1"/>
    <col min="5118" max="5118" width="2.109375" style="22" customWidth="1"/>
    <col min="5119" max="5119" width="1.33203125" style="22" customWidth="1"/>
    <col min="5120" max="5120" width="2" style="22" customWidth="1"/>
    <col min="5121" max="5121" width="15" style="22" customWidth="1"/>
    <col min="5122" max="5122" width="1.44140625" style="22" customWidth="1"/>
    <col min="5123" max="5123" width="2" style="22" customWidth="1"/>
    <col min="5124" max="5124" width="11.5546875" style="22" customWidth="1"/>
    <col min="5125" max="5125" width="1.88671875" style="22" customWidth="1"/>
    <col min="5126" max="5126" width="2.5546875" style="22" customWidth="1"/>
    <col min="5127" max="5127" width="11.5546875" style="22" customWidth="1"/>
    <col min="5128" max="5128" width="2.88671875" style="22" customWidth="1"/>
    <col min="5129" max="5129" width="2.5546875" style="22" customWidth="1"/>
    <col min="5130" max="5130" width="10.44140625" style="22" customWidth="1"/>
    <col min="5131" max="5131" width="2.44140625" style="22" customWidth="1"/>
    <col min="5132" max="5368" width="9.109375" style="22"/>
    <col min="5369" max="5369" width="2" style="22" customWidth="1"/>
    <col min="5370" max="5370" width="6.44140625" style="22" customWidth="1"/>
    <col min="5371" max="5371" width="1.6640625" style="22" customWidth="1"/>
    <col min="5372" max="5372" width="1.33203125" style="22" customWidth="1"/>
    <col min="5373" max="5373" width="13" style="22" customWidth="1"/>
    <col min="5374" max="5374" width="2.109375" style="22" customWidth="1"/>
    <col min="5375" max="5375" width="1.33203125" style="22" customWidth="1"/>
    <col min="5376" max="5376" width="2" style="22" customWidth="1"/>
    <col min="5377" max="5377" width="15" style="22" customWidth="1"/>
    <col min="5378" max="5378" width="1.44140625" style="22" customWidth="1"/>
    <col min="5379" max="5379" width="2" style="22" customWidth="1"/>
    <col min="5380" max="5380" width="11.5546875" style="22" customWidth="1"/>
    <col min="5381" max="5381" width="1.88671875" style="22" customWidth="1"/>
    <col min="5382" max="5382" width="2.5546875" style="22" customWidth="1"/>
    <col min="5383" max="5383" width="11.5546875" style="22" customWidth="1"/>
    <col min="5384" max="5384" width="2.88671875" style="22" customWidth="1"/>
    <col min="5385" max="5385" width="2.5546875" style="22" customWidth="1"/>
    <col min="5386" max="5386" width="10.44140625" style="22" customWidth="1"/>
    <col min="5387" max="5387" width="2.44140625" style="22" customWidth="1"/>
    <col min="5388" max="5624" width="9.109375" style="22"/>
    <col min="5625" max="5625" width="2" style="22" customWidth="1"/>
    <col min="5626" max="5626" width="6.44140625" style="22" customWidth="1"/>
    <col min="5627" max="5627" width="1.6640625" style="22" customWidth="1"/>
    <col min="5628" max="5628" width="1.33203125" style="22" customWidth="1"/>
    <col min="5629" max="5629" width="13" style="22" customWidth="1"/>
    <col min="5630" max="5630" width="2.109375" style="22" customWidth="1"/>
    <col min="5631" max="5631" width="1.33203125" style="22" customWidth="1"/>
    <col min="5632" max="5632" width="2" style="22" customWidth="1"/>
    <col min="5633" max="5633" width="15" style="22" customWidth="1"/>
    <col min="5634" max="5634" width="1.44140625" style="22" customWidth="1"/>
    <col min="5635" max="5635" width="2" style="22" customWidth="1"/>
    <col min="5636" max="5636" width="11.5546875" style="22" customWidth="1"/>
    <col min="5637" max="5637" width="1.88671875" style="22" customWidth="1"/>
    <col min="5638" max="5638" width="2.5546875" style="22" customWidth="1"/>
    <col min="5639" max="5639" width="11.5546875" style="22" customWidth="1"/>
    <col min="5640" max="5640" width="2.88671875" style="22" customWidth="1"/>
    <col min="5641" max="5641" width="2.5546875" style="22" customWidth="1"/>
    <col min="5642" max="5642" width="10.44140625" style="22" customWidth="1"/>
    <col min="5643" max="5643" width="2.44140625" style="22" customWidth="1"/>
    <col min="5644" max="5880" width="9.109375" style="22"/>
    <col min="5881" max="5881" width="2" style="22" customWidth="1"/>
    <col min="5882" max="5882" width="6.44140625" style="22" customWidth="1"/>
    <col min="5883" max="5883" width="1.6640625" style="22" customWidth="1"/>
    <col min="5884" max="5884" width="1.33203125" style="22" customWidth="1"/>
    <col min="5885" max="5885" width="13" style="22" customWidth="1"/>
    <col min="5886" max="5886" width="2.109375" style="22" customWidth="1"/>
    <col min="5887" max="5887" width="1.33203125" style="22" customWidth="1"/>
    <col min="5888" max="5888" width="2" style="22" customWidth="1"/>
    <col min="5889" max="5889" width="15" style="22" customWidth="1"/>
    <col min="5890" max="5890" width="1.44140625" style="22" customWidth="1"/>
    <col min="5891" max="5891" width="2" style="22" customWidth="1"/>
    <col min="5892" max="5892" width="11.5546875" style="22" customWidth="1"/>
    <col min="5893" max="5893" width="1.88671875" style="22" customWidth="1"/>
    <col min="5894" max="5894" width="2.5546875" style="22" customWidth="1"/>
    <col min="5895" max="5895" width="11.5546875" style="22" customWidth="1"/>
    <col min="5896" max="5896" width="2.88671875" style="22" customWidth="1"/>
    <col min="5897" max="5897" width="2.5546875" style="22" customWidth="1"/>
    <col min="5898" max="5898" width="10.44140625" style="22" customWidth="1"/>
    <col min="5899" max="5899" width="2.44140625" style="22" customWidth="1"/>
    <col min="5900" max="6136" width="9.109375" style="22"/>
    <col min="6137" max="6137" width="2" style="22" customWidth="1"/>
    <col min="6138" max="6138" width="6.44140625" style="22" customWidth="1"/>
    <col min="6139" max="6139" width="1.6640625" style="22" customWidth="1"/>
    <col min="6140" max="6140" width="1.33203125" style="22" customWidth="1"/>
    <col min="6141" max="6141" width="13" style="22" customWidth="1"/>
    <col min="6142" max="6142" width="2.109375" style="22" customWidth="1"/>
    <col min="6143" max="6143" width="1.33203125" style="22" customWidth="1"/>
    <col min="6144" max="6144" width="2" style="22" customWidth="1"/>
    <col min="6145" max="6145" width="15" style="22" customWidth="1"/>
    <col min="6146" max="6146" width="1.44140625" style="22" customWidth="1"/>
    <col min="6147" max="6147" width="2" style="22" customWidth="1"/>
    <col min="6148" max="6148" width="11.5546875" style="22" customWidth="1"/>
    <col min="6149" max="6149" width="1.88671875" style="22" customWidth="1"/>
    <col min="6150" max="6150" width="2.5546875" style="22" customWidth="1"/>
    <col min="6151" max="6151" width="11.5546875" style="22" customWidth="1"/>
    <col min="6152" max="6152" width="2.88671875" style="22" customWidth="1"/>
    <col min="6153" max="6153" width="2.5546875" style="22" customWidth="1"/>
    <col min="6154" max="6154" width="10.44140625" style="22" customWidth="1"/>
    <col min="6155" max="6155" width="2.44140625" style="22" customWidth="1"/>
    <col min="6156" max="6392" width="9.109375" style="22"/>
    <col min="6393" max="6393" width="2" style="22" customWidth="1"/>
    <col min="6394" max="6394" width="6.44140625" style="22" customWidth="1"/>
    <col min="6395" max="6395" width="1.6640625" style="22" customWidth="1"/>
    <col min="6396" max="6396" width="1.33203125" style="22" customWidth="1"/>
    <col min="6397" max="6397" width="13" style="22" customWidth="1"/>
    <col min="6398" max="6398" width="2.109375" style="22" customWidth="1"/>
    <col min="6399" max="6399" width="1.33203125" style="22" customWidth="1"/>
    <col min="6400" max="6400" width="2" style="22" customWidth="1"/>
    <col min="6401" max="6401" width="15" style="22" customWidth="1"/>
    <col min="6402" max="6402" width="1.44140625" style="22" customWidth="1"/>
    <col min="6403" max="6403" width="2" style="22" customWidth="1"/>
    <col min="6404" max="6404" width="11.5546875" style="22" customWidth="1"/>
    <col min="6405" max="6405" width="1.88671875" style="22" customWidth="1"/>
    <col min="6406" max="6406" width="2.5546875" style="22" customWidth="1"/>
    <col min="6407" max="6407" width="11.5546875" style="22" customWidth="1"/>
    <col min="6408" max="6408" width="2.88671875" style="22" customWidth="1"/>
    <col min="6409" max="6409" width="2.5546875" style="22" customWidth="1"/>
    <col min="6410" max="6410" width="10.44140625" style="22" customWidth="1"/>
    <col min="6411" max="6411" width="2.44140625" style="22" customWidth="1"/>
    <col min="6412" max="6648" width="9.109375" style="22"/>
    <col min="6649" max="6649" width="2" style="22" customWidth="1"/>
    <col min="6650" max="6650" width="6.44140625" style="22" customWidth="1"/>
    <col min="6651" max="6651" width="1.6640625" style="22" customWidth="1"/>
    <col min="6652" max="6652" width="1.33203125" style="22" customWidth="1"/>
    <col min="6653" max="6653" width="13" style="22" customWidth="1"/>
    <col min="6654" max="6654" width="2.109375" style="22" customWidth="1"/>
    <col min="6655" max="6655" width="1.33203125" style="22" customWidth="1"/>
    <col min="6656" max="6656" width="2" style="22" customWidth="1"/>
    <col min="6657" max="6657" width="15" style="22" customWidth="1"/>
    <col min="6658" max="6658" width="1.44140625" style="22" customWidth="1"/>
    <col min="6659" max="6659" width="2" style="22" customWidth="1"/>
    <col min="6660" max="6660" width="11.5546875" style="22" customWidth="1"/>
    <col min="6661" max="6661" width="1.88671875" style="22" customWidth="1"/>
    <col min="6662" max="6662" width="2.5546875" style="22" customWidth="1"/>
    <col min="6663" max="6663" width="11.5546875" style="22" customWidth="1"/>
    <col min="6664" max="6664" width="2.88671875" style="22" customWidth="1"/>
    <col min="6665" max="6665" width="2.5546875" style="22" customWidth="1"/>
    <col min="6666" max="6666" width="10.44140625" style="22" customWidth="1"/>
    <col min="6667" max="6667" width="2.44140625" style="22" customWidth="1"/>
    <col min="6668" max="6904" width="9.109375" style="22"/>
    <col min="6905" max="6905" width="2" style="22" customWidth="1"/>
    <col min="6906" max="6906" width="6.44140625" style="22" customWidth="1"/>
    <col min="6907" max="6907" width="1.6640625" style="22" customWidth="1"/>
    <col min="6908" max="6908" width="1.33203125" style="22" customWidth="1"/>
    <col min="6909" max="6909" width="13" style="22" customWidth="1"/>
    <col min="6910" max="6910" width="2.109375" style="22" customWidth="1"/>
    <col min="6911" max="6911" width="1.33203125" style="22" customWidth="1"/>
    <col min="6912" max="6912" width="2" style="22" customWidth="1"/>
    <col min="6913" max="6913" width="15" style="22" customWidth="1"/>
    <col min="6914" max="6914" width="1.44140625" style="22" customWidth="1"/>
    <col min="6915" max="6915" width="2" style="22" customWidth="1"/>
    <col min="6916" max="6916" width="11.5546875" style="22" customWidth="1"/>
    <col min="6917" max="6917" width="1.88671875" style="22" customWidth="1"/>
    <col min="6918" max="6918" width="2.5546875" style="22" customWidth="1"/>
    <col min="6919" max="6919" width="11.5546875" style="22" customWidth="1"/>
    <col min="6920" max="6920" width="2.88671875" style="22" customWidth="1"/>
    <col min="6921" max="6921" width="2.5546875" style="22" customWidth="1"/>
    <col min="6922" max="6922" width="10.44140625" style="22" customWidth="1"/>
    <col min="6923" max="6923" width="2.44140625" style="22" customWidth="1"/>
    <col min="6924" max="7160" width="9.109375" style="22"/>
    <col min="7161" max="7161" width="2" style="22" customWidth="1"/>
    <col min="7162" max="7162" width="6.44140625" style="22" customWidth="1"/>
    <col min="7163" max="7163" width="1.6640625" style="22" customWidth="1"/>
    <col min="7164" max="7164" width="1.33203125" style="22" customWidth="1"/>
    <col min="7165" max="7165" width="13" style="22" customWidth="1"/>
    <col min="7166" max="7166" width="2.109375" style="22" customWidth="1"/>
    <col min="7167" max="7167" width="1.33203125" style="22" customWidth="1"/>
    <col min="7168" max="7168" width="2" style="22" customWidth="1"/>
    <col min="7169" max="7169" width="15" style="22" customWidth="1"/>
    <col min="7170" max="7170" width="1.44140625" style="22" customWidth="1"/>
    <col min="7171" max="7171" width="2" style="22" customWidth="1"/>
    <col min="7172" max="7172" width="11.5546875" style="22" customWidth="1"/>
    <col min="7173" max="7173" width="1.88671875" style="22" customWidth="1"/>
    <col min="7174" max="7174" width="2.5546875" style="22" customWidth="1"/>
    <col min="7175" max="7175" width="11.5546875" style="22" customWidth="1"/>
    <col min="7176" max="7176" width="2.88671875" style="22" customWidth="1"/>
    <col min="7177" max="7177" width="2.5546875" style="22" customWidth="1"/>
    <col min="7178" max="7178" width="10.44140625" style="22" customWidth="1"/>
    <col min="7179" max="7179" width="2.44140625" style="22" customWidth="1"/>
    <col min="7180" max="7416" width="9.109375" style="22"/>
    <col min="7417" max="7417" width="2" style="22" customWidth="1"/>
    <col min="7418" max="7418" width="6.44140625" style="22" customWidth="1"/>
    <col min="7419" max="7419" width="1.6640625" style="22" customWidth="1"/>
    <col min="7420" max="7420" width="1.33203125" style="22" customWidth="1"/>
    <col min="7421" max="7421" width="13" style="22" customWidth="1"/>
    <col min="7422" max="7422" width="2.109375" style="22" customWidth="1"/>
    <col min="7423" max="7423" width="1.33203125" style="22" customWidth="1"/>
    <col min="7424" max="7424" width="2" style="22" customWidth="1"/>
    <col min="7425" max="7425" width="15" style="22" customWidth="1"/>
    <col min="7426" max="7426" width="1.44140625" style="22" customWidth="1"/>
    <col min="7427" max="7427" width="2" style="22" customWidth="1"/>
    <col min="7428" max="7428" width="11.5546875" style="22" customWidth="1"/>
    <col min="7429" max="7429" width="1.88671875" style="22" customWidth="1"/>
    <col min="7430" max="7430" width="2.5546875" style="22" customWidth="1"/>
    <col min="7431" max="7431" width="11.5546875" style="22" customWidth="1"/>
    <col min="7432" max="7432" width="2.88671875" style="22" customWidth="1"/>
    <col min="7433" max="7433" width="2.5546875" style="22" customWidth="1"/>
    <col min="7434" max="7434" width="10.44140625" style="22" customWidth="1"/>
    <col min="7435" max="7435" width="2.44140625" style="22" customWidth="1"/>
    <col min="7436" max="7672" width="9.109375" style="22"/>
    <col min="7673" max="7673" width="2" style="22" customWidth="1"/>
    <col min="7674" max="7674" width="6.44140625" style="22" customWidth="1"/>
    <col min="7675" max="7675" width="1.6640625" style="22" customWidth="1"/>
    <col min="7676" max="7676" width="1.33203125" style="22" customWidth="1"/>
    <col min="7677" max="7677" width="13" style="22" customWidth="1"/>
    <col min="7678" max="7678" width="2.109375" style="22" customWidth="1"/>
    <col min="7679" max="7679" width="1.33203125" style="22" customWidth="1"/>
    <col min="7680" max="7680" width="2" style="22" customWidth="1"/>
    <col min="7681" max="7681" width="15" style="22" customWidth="1"/>
    <col min="7682" max="7682" width="1.44140625" style="22" customWidth="1"/>
    <col min="7683" max="7683" width="2" style="22" customWidth="1"/>
    <col min="7684" max="7684" width="11.5546875" style="22" customWidth="1"/>
    <col min="7685" max="7685" width="1.88671875" style="22" customWidth="1"/>
    <col min="7686" max="7686" width="2.5546875" style="22" customWidth="1"/>
    <col min="7687" max="7687" width="11.5546875" style="22" customWidth="1"/>
    <col min="7688" max="7688" width="2.88671875" style="22" customWidth="1"/>
    <col min="7689" max="7689" width="2.5546875" style="22" customWidth="1"/>
    <col min="7690" max="7690" width="10.44140625" style="22" customWidth="1"/>
    <col min="7691" max="7691" width="2.44140625" style="22" customWidth="1"/>
    <col min="7692" max="7928" width="9.109375" style="22"/>
    <col min="7929" max="7929" width="2" style="22" customWidth="1"/>
    <col min="7930" max="7930" width="6.44140625" style="22" customWidth="1"/>
    <col min="7931" max="7931" width="1.6640625" style="22" customWidth="1"/>
    <col min="7932" max="7932" width="1.33203125" style="22" customWidth="1"/>
    <col min="7933" max="7933" width="13" style="22" customWidth="1"/>
    <col min="7934" max="7934" width="2.109375" style="22" customWidth="1"/>
    <col min="7935" max="7935" width="1.33203125" style="22" customWidth="1"/>
    <col min="7936" max="7936" width="2" style="22" customWidth="1"/>
    <col min="7937" max="7937" width="15" style="22" customWidth="1"/>
    <col min="7938" max="7938" width="1.44140625" style="22" customWidth="1"/>
    <col min="7939" max="7939" width="2" style="22" customWidth="1"/>
    <col min="7940" max="7940" width="11.5546875" style="22" customWidth="1"/>
    <col min="7941" max="7941" width="1.88671875" style="22" customWidth="1"/>
    <col min="7942" max="7942" width="2.5546875" style="22" customWidth="1"/>
    <col min="7943" max="7943" width="11.5546875" style="22" customWidth="1"/>
    <col min="7944" max="7944" width="2.88671875" style="22" customWidth="1"/>
    <col min="7945" max="7945" width="2.5546875" style="22" customWidth="1"/>
    <col min="7946" max="7946" width="10.44140625" style="22" customWidth="1"/>
    <col min="7947" max="7947" width="2.44140625" style="22" customWidth="1"/>
    <col min="7948" max="8184" width="9.109375" style="22"/>
    <col min="8185" max="8185" width="2" style="22" customWidth="1"/>
    <col min="8186" max="8186" width="6.44140625" style="22" customWidth="1"/>
    <col min="8187" max="8187" width="1.6640625" style="22" customWidth="1"/>
    <col min="8188" max="8188" width="1.33203125" style="22" customWidth="1"/>
    <col min="8189" max="8189" width="13" style="22" customWidth="1"/>
    <col min="8190" max="8190" width="2.109375" style="22" customWidth="1"/>
    <col min="8191" max="8191" width="1.33203125" style="22" customWidth="1"/>
    <col min="8192" max="8192" width="2" style="22" customWidth="1"/>
    <col min="8193" max="8193" width="15" style="22" customWidth="1"/>
    <col min="8194" max="8194" width="1.44140625" style="22" customWidth="1"/>
    <col min="8195" max="8195" width="2" style="22" customWidth="1"/>
    <col min="8196" max="8196" width="11.5546875" style="22" customWidth="1"/>
    <col min="8197" max="8197" width="1.88671875" style="22" customWidth="1"/>
    <col min="8198" max="8198" width="2.5546875" style="22" customWidth="1"/>
    <col min="8199" max="8199" width="11.5546875" style="22" customWidth="1"/>
    <col min="8200" max="8200" width="2.88671875" style="22" customWidth="1"/>
    <col min="8201" max="8201" width="2.5546875" style="22" customWidth="1"/>
    <col min="8202" max="8202" width="10.44140625" style="22" customWidth="1"/>
    <col min="8203" max="8203" width="2.44140625" style="22" customWidth="1"/>
    <col min="8204" max="8440" width="9.109375" style="22"/>
    <col min="8441" max="8441" width="2" style="22" customWidth="1"/>
    <col min="8442" max="8442" width="6.44140625" style="22" customWidth="1"/>
    <col min="8443" max="8443" width="1.6640625" style="22" customWidth="1"/>
    <col min="8444" max="8444" width="1.33203125" style="22" customWidth="1"/>
    <col min="8445" max="8445" width="13" style="22" customWidth="1"/>
    <col min="8446" max="8446" width="2.109375" style="22" customWidth="1"/>
    <col min="8447" max="8447" width="1.33203125" style="22" customWidth="1"/>
    <col min="8448" max="8448" width="2" style="22" customWidth="1"/>
    <col min="8449" max="8449" width="15" style="22" customWidth="1"/>
    <col min="8450" max="8450" width="1.44140625" style="22" customWidth="1"/>
    <col min="8451" max="8451" width="2" style="22" customWidth="1"/>
    <col min="8452" max="8452" width="11.5546875" style="22" customWidth="1"/>
    <col min="8453" max="8453" width="1.88671875" style="22" customWidth="1"/>
    <col min="8454" max="8454" width="2.5546875" style="22" customWidth="1"/>
    <col min="8455" max="8455" width="11.5546875" style="22" customWidth="1"/>
    <col min="8456" max="8456" width="2.88671875" style="22" customWidth="1"/>
    <col min="8457" max="8457" width="2.5546875" style="22" customWidth="1"/>
    <col min="8458" max="8458" width="10.44140625" style="22" customWidth="1"/>
    <col min="8459" max="8459" width="2.44140625" style="22" customWidth="1"/>
    <col min="8460" max="8696" width="9.109375" style="22"/>
    <col min="8697" max="8697" width="2" style="22" customWidth="1"/>
    <col min="8698" max="8698" width="6.44140625" style="22" customWidth="1"/>
    <col min="8699" max="8699" width="1.6640625" style="22" customWidth="1"/>
    <col min="8700" max="8700" width="1.33203125" style="22" customWidth="1"/>
    <col min="8701" max="8701" width="13" style="22" customWidth="1"/>
    <col min="8702" max="8702" width="2.109375" style="22" customWidth="1"/>
    <col min="8703" max="8703" width="1.33203125" style="22" customWidth="1"/>
    <col min="8704" max="8704" width="2" style="22" customWidth="1"/>
    <col min="8705" max="8705" width="15" style="22" customWidth="1"/>
    <col min="8706" max="8706" width="1.44140625" style="22" customWidth="1"/>
    <col min="8707" max="8707" width="2" style="22" customWidth="1"/>
    <col min="8708" max="8708" width="11.5546875" style="22" customWidth="1"/>
    <col min="8709" max="8709" width="1.88671875" style="22" customWidth="1"/>
    <col min="8710" max="8710" width="2.5546875" style="22" customWidth="1"/>
    <col min="8711" max="8711" width="11.5546875" style="22" customWidth="1"/>
    <col min="8712" max="8712" width="2.88671875" style="22" customWidth="1"/>
    <col min="8713" max="8713" width="2.5546875" style="22" customWidth="1"/>
    <col min="8714" max="8714" width="10.44140625" style="22" customWidth="1"/>
    <col min="8715" max="8715" width="2.44140625" style="22" customWidth="1"/>
    <col min="8716" max="8952" width="9.109375" style="22"/>
    <col min="8953" max="8953" width="2" style="22" customWidth="1"/>
    <col min="8954" max="8954" width="6.44140625" style="22" customWidth="1"/>
    <col min="8955" max="8955" width="1.6640625" style="22" customWidth="1"/>
    <col min="8956" max="8956" width="1.33203125" style="22" customWidth="1"/>
    <col min="8957" max="8957" width="13" style="22" customWidth="1"/>
    <col min="8958" max="8958" width="2.109375" style="22" customWidth="1"/>
    <col min="8959" max="8959" width="1.33203125" style="22" customWidth="1"/>
    <col min="8960" max="8960" width="2" style="22" customWidth="1"/>
    <col min="8961" max="8961" width="15" style="22" customWidth="1"/>
    <col min="8962" max="8962" width="1.44140625" style="22" customWidth="1"/>
    <col min="8963" max="8963" width="2" style="22" customWidth="1"/>
    <col min="8964" max="8964" width="11.5546875" style="22" customWidth="1"/>
    <col min="8965" max="8965" width="1.88671875" style="22" customWidth="1"/>
    <col min="8966" max="8966" width="2.5546875" style="22" customWidth="1"/>
    <col min="8967" max="8967" width="11.5546875" style="22" customWidth="1"/>
    <col min="8968" max="8968" width="2.88671875" style="22" customWidth="1"/>
    <col min="8969" max="8969" width="2.5546875" style="22" customWidth="1"/>
    <col min="8970" max="8970" width="10.44140625" style="22" customWidth="1"/>
    <col min="8971" max="8971" width="2.44140625" style="22" customWidth="1"/>
    <col min="8972" max="9208" width="9.109375" style="22"/>
    <col min="9209" max="9209" width="2" style="22" customWidth="1"/>
    <col min="9210" max="9210" width="6.44140625" style="22" customWidth="1"/>
    <col min="9211" max="9211" width="1.6640625" style="22" customWidth="1"/>
    <col min="9212" max="9212" width="1.33203125" style="22" customWidth="1"/>
    <col min="9213" max="9213" width="13" style="22" customWidth="1"/>
    <col min="9214" max="9214" width="2.109375" style="22" customWidth="1"/>
    <col min="9215" max="9215" width="1.33203125" style="22" customWidth="1"/>
    <col min="9216" max="9216" width="2" style="22" customWidth="1"/>
    <col min="9217" max="9217" width="15" style="22" customWidth="1"/>
    <col min="9218" max="9218" width="1.44140625" style="22" customWidth="1"/>
    <col min="9219" max="9219" width="2" style="22" customWidth="1"/>
    <col min="9220" max="9220" width="11.5546875" style="22" customWidth="1"/>
    <col min="9221" max="9221" width="1.88671875" style="22" customWidth="1"/>
    <col min="9222" max="9222" width="2.5546875" style="22" customWidth="1"/>
    <col min="9223" max="9223" width="11.5546875" style="22" customWidth="1"/>
    <col min="9224" max="9224" width="2.88671875" style="22" customWidth="1"/>
    <col min="9225" max="9225" width="2.5546875" style="22" customWidth="1"/>
    <col min="9226" max="9226" width="10.44140625" style="22" customWidth="1"/>
    <col min="9227" max="9227" width="2.44140625" style="22" customWidth="1"/>
    <col min="9228" max="9464" width="9.109375" style="22"/>
    <col min="9465" max="9465" width="2" style="22" customWidth="1"/>
    <col min="9466" max="9466" width="6.44140625" style="22" customWidth="1"/>
    <col min="9467" max="9467" width="1.6640625" style="22" customWidth="1"/>
    <col min="9468" max="9468" width="1.33203125" style="22" customWidth="1"/>
    <col min="9469" max="9469" width="13" style="22" customWidth="1"/>
    <col min="9470" max="9470" width="2.109375" style="22" customWidth="1"/>
    <col min="9471" max="9471" width="1.33203125" style="22" customWidth="1"/>
    <col min="9472" max="9472" width="2" style="22" customWidth="1"/>
    <col min="9473" max="9473" width="15" style="22" customWidth="1"/>
    <col min="9474" max="9474" width="1.44140625" style="22" customWidth="1"/>
    <col min="9475" max="9475" width="2" style="22" customWidth="1"/>
    <col min="9476" max="9476" width="11.5546875" style="22" customWidth="1"/>
    <col min="9477" max="9477" width="1.88671875" style="22" customWidth="1"/>
    <col min="9478" max="9478" width="2.5546875" style="22" customWidth="1"/>
    <col min="9479" max="9479" width="11.5546875" style="22" customWidth="1"/>
    <col min="9480" max="9480" width="2.88671875" style="22" customWidth="1"/>
    <col min="9481" max="9481" width="2.5546875" style="22" customWidth="1"/>
    <col min="9482" max="9482" width="10.44140625" style="22" customWidth="1"/>
    <col min="9483" max="9483" width="2.44140625" style="22" customWidth="1"/>
    <col min="9484" max="9720" width="9.109375" style="22"/>
    <col min="9721" max="9721" width="2" style="22" customWidth="1"/>
    <col min="9722" max="9722" width="6.44140625" style="22" customWidth="1"/>
    <col min="9723" max="9723" width="1.6640625" style="22" customWidth="1"/>
    <col min="9724" max="9724" width="1.33203125" style="22" customWidth="1"/>
    <col min="9725" max="9725" width="13" style="22" customWidth="1"/>
    <col min="9726" max="9726" width="2.109375" style="22" customWidth="1"/>
    <col min="9727" max="9727" width="1.33203125" style="22" customWidth="1"/>
    <col min="9728" max="9728" width="2" style="22" customWidth="1"/>
    <col min="9729" max="9729" width="15" style="22" customWidth="1"/>
    <col min="9730" max="9730" width="1.44140625" style="22" customWidth="1"/>
    <col min="9731" max="9731" width="2" style="22" customWidth="1"/>
    <col min="9732" max="9732" width="11.5546875" style="22" customWidth="1"/>
    <col min="9733" max="9733" width="1.88671875" style="22" customWidth="1"/>
    <col min="9734" max="9734" width="2.5546875" style="22" customWidth="1"/>
    <col min="9735" max="9735" width="11.5546875" style="22" customWidth="1"/>
    <col min="9736" max="9736" width="2.88671875" style="22" customWidth="1"/>
    <col min="9737" max="9737" width="2.5546875" style="22" customWidth="1"/>
    <col min="9738" max="9738" width="10.44140625" style="22" customWidth="1"/>
    <col min="9739" max="9739" width="2.44140625" style="22" customWidth="1"/>
    <col min="9740" max="9976" width="9.109375" style="22"/>
    <col min="9977" max="9977" width="2" style="22" customWidth="1"/>
    <col min="9978" max="9978" width="6.44140625" style="22" customWidth="1"/>
    <col min="9979" max="9979" width="1.6640625" style="22" customWidth="1"/>
    <col min="9980" max="9980" width="1.33203125" style="22" customWidth="1"/>
    <col min="9981" max="9981" width="13" style="22" customWidth="1"/>
    <col min="9982" max="9982" width="2.109375" style="22" customWidth="1"/>
    <col min="9983" max="9983" width="1.33203125" style="22" customWidth="1"/>
    <col min="9984" max="9984" width="2" style="22" customWidth="1"/>
    <col min="9985" max="9985" width="15" style="22" customWidth="1"/>
    <col min="9986" max="9986" width="1.44140625" style="22" customWidth="1"/>
    <col min="9987" max="9987" width="2" style="22" customWidth="1"/>
    <col min="9988" max="9988" width="11.5546875" style="22" customWidth="1"/>
    <col min="9989" max="9989" width="1.88671875" style="22" customWidth="1"/>
    <col min="9990" max="9990" width="2.5546875" style="22" customWidth="1"/>
    <col min="9991" max="9991" width="11.5546875" style="22" customWidth="1"/>
    <col min="9992" max="9992" width="2.88671875" style="22" customWidth="1"/>
    <col min="9993" max="9993" width="2.5546875" style="22" customWidth="1"/>
    <col min="9994" max="9994" width="10.44140625" style="22" customWidth="1"/>
    <col min="9995" max="9995" width="2.44140625" style="22" customWidth="1"/>
    <col min="9996" max="10232" width="9.109375" style="22"/>
    <col min="10233" max="10233" width="2" style="22" customWidth="1"/>
    <col min="10234" max="10234" width="6.44140625" style="22" customWidth="1"/>
    <col min="10235" max="10235" width="1.6640625" style="22" customWidth="1"/>
    <col min="10236" max="10236" width="1.33203125" style="22" customWidth="1"/>
    <col min="10237" max="10237" width="13" style="22" customWidth="1"/>
    <col min="10238" max="10238" width="2.109375" style="22" customWidth="1"/>
    <col min="10239" max="10239" width="1.33203125" style="22" customWidth="1"/>
    <col min="10240" max="10240" width="2" style="22" customWidth="1"/>
    <col min="10241" max="10241" width="15" style="22" customWidth="1"/>
    <col min="10242" max="10242" width="1.44140625" style="22" customWidth="1"/>
    <col min="10243" max="10243" width="2" style="22" customWidth="1"/>
    <col min="10244" max="10244" width="11.5546875" style="22" customWidth="1"/>
    <col min="10245" max="10245" width="1.88671875" style="22" customWidth="1"/>
    <col min="10246" max="10246" width="2.5546875" style="22" customWidth="1"/>
    <col min="10247" max="10247" width="11.5546875" style="22" customWidth="1"/>
    <col min="10248" max="10248" width="2.88671875" style="22" customWidth="1"/>
    <col min="10249" max="10249" width="2.5546875" style="22" customWidth="1"/>
    <col min="10250" max="10250" width="10.44140625" style="22" customWidth="1"/>
    <col min="10251" max="10251" width="2.44140625" style="22" customWidth="1"/>
    <col min="10252" max="10488" width="9.109375" style="22"/>
    <col min="10489" max="10489" width="2" style="22" customWidth="1"/>
    <col min="10490" max="10490" width="6.44140625" style="22" customWidth="1"/>
    <col min="10491" max="10491" width="1.6640625" style="22" customWidth="1"/>
    <col min="10492" max="10492" width="1.33203125" style="22" customWidth="1"/>
    <col min="10493" max="10493" width="13" style="22" customWidth="1"/>
    <col min="10494" max="10494" width="2.109375" style="22" customWidth="1"/>
    <col min="10495" max="10495" width="1.33203125" style="22" customWidth="1"/>
    <col min="10496" max="10496" width="2" style="22" customWidth="1"/>
    <col min="10497" max="10497" width="15" style="22" customWidth="1"/>
    <col min="10498" max="10498" width="1.44140625" style="22" customWidth="1"/>
    <col min="10499" max="10499" width="2" style="22" customWidth="1"/>
    <col min="10500" max="10500" width="11.5546875" style="22" customWidth="1"/>
    <col min="10501" max="10501" width="1.88671875" style="22" customWidth="1"/>
    <col min="10502" max="10502" width="2.5546875" style="22" customWidth="1"/>
    <col min="10503" max="10503" width="11.5546875" style="22" customWidth="1"/>
    <col min="10504" max="10504" width="2.88671875" style="22" customWidth="1"/>
    <col min="10505" max="10505" width="2.5546875" style="22" customWidth="1"/>
    <col min="10506" max="10506" width="10.44140625" style="22" customWidth="1"/>
    <col min="10507" max="10507" width="2.44140625" style="22" customWidth="1"/>
    <col min="10508" max="10744" width="9.109375" style="22"/>
    <col min="10745" max="10745" width="2" style="22" customWidth="1"/>
    <col min="10746" max="10746" width="6.44140625" style="22" customWidth="1"/>
    <col min="10747" max="10747" width="1.6640625" style="22" customWidth="1"/>
    <col min="10748" max="10748" width="1.33203125" style="22" customWidth="1"/>
    <col min="10749" max="10749" width="13" style="22" customWidth="1"/>
    <col min="10750" max="10750" width="2.109375" style="22" customWidth="1"/>
    <col min="10751" max="10751" width="1.33203125" style="22" customWidth="1"/>
    <col min="10752" max="10752" width="2" style="22" customWidth="1"/>
    <col min="10753" max="10753" width="15" style="22" customWidth="1"/>
    <col min="10754" max="10754" width="1.44140625" style="22" customWidth="1"/>
    <col min="10755" max="10755" width="2" style="22" customWidth="1"/>
    <col min="10756" max="10756" width="11.5546875" style="22" customWidth="1"/>
    <col min="10757" max="10757" width="1.88671875" style="22" customWidth="1"/>
    <col min="10758" max="10758" width="2.5546875" style="22" customWidth="1"/>
    <col min="10759" max="10759" width="11.5546875" style="22" customWidth="1"/>
    <col min="10760" max="10760" width="2.88671875" style="22" customWidth="1"/>
    <col min="10761" max="10761" width="2.5546875" style="22" customWidth="1"/>
    <col min="10762" max="10762" width="10.44140625" style="22" customWidth="1"/>
    <col min="10763" max="10763" width="2.44140625" style="22" customWidth="1"/>
    <col min="10764" max="11000" width="9.109375" style="22"/>
    <col min="11001" max="11001" width="2" style="22" customWidth="1"/>
    <col min="11002" max="11002" width="6.44140625" style="22" customWidth="1"/>
    <col min="11003" max="11003" width="1.6640625" style="22" customWidth="1"/>
    <col min="11004" max="11004" width="1.33203125" style="22" customWidth="1"/>
    <col min="11005" max="11005" width="13" style="22" customWidth="1"/>
    <col min="11006" max="11006" width="2.109375" style="22" customWidth="1"/>
    <col min="11007" max="11007" width="1.33203125" style="22" customWidth="1"/>
    <col min="11008" max="11008" width="2" style="22" customWidth="1"/>
    <col min="11009" max="11009" width="15" style="22" customWidth="1"/>
    <col min="11010" max="11010" width="1.44140625" style="22" customWidth="1"/>
    <col min="11011" max="11011" width="2" style="22" customWidth="1"/>
    <col min="11012" max="11012" width="11.5546875" style="22" customWidth="1"/>
    <col min="11013" max="11013" width="1.88671875" style="22" customWidth="1"/>
    <col min="11014" max="11014" width="2.5546875" style="22" customWidth="1"/>
    <col min="11015" max="11015" width="11.5546875" style="22" customWidth="1"/>
    <col min="11016" max="11016" width="2.88671875" style="22" customWidth="1"/>
    <col min="11017" max="11017" width="2.5546875" style="22" customWidth="1"/>
    <col min="11018" max="11018" width="10.44140625" style="22" customWidth="1"/>
    <col min="11019" max="11019" width="2.44140625" style="22" customWidth="1"/>
    <col min="11020" max="11256" width="9.109375" style="22"/>
    <col min="11257" max="11257" width="2" style="22" customWidth="1"/>
    <col min="11258" max="11258" width="6.44140625" style="22" customWidth="1"/>
    <col min="11259" max="11259" width="1.6640625" style="22" customWidth="1"/>
    <col min="11260" max="11260" width="1.33203125" style="22" customWidth="1"/>
    <col min="11261" max="11261" width="13" style="22" customWidth="1"/>
    <col min="11262" max="11262" width="2.109375" style="22" customWidth="1"/>
    <col min="11263" max="11263" width="1.33203125" style="22" customWidth="1"/>
    <col min="11264" max="11264" width="2" style="22" customWidth="1"/>
    <col min="11265" max="11265" width="15" style="22" customWidth="1"/>
    <col min="11266" max="11266" width="1.44140625" style="22" customWidth="1"/>
    <col min="11267" max="11267" width="2" style="22" customWidth="1"/>
    <col min="11268" max="11268" width="11.5546875" style="22" customWidth="1"/>
    <col min="11269" max="11269" width="1.88671875" style="22" customWidth="1"/>
    <col min="11270" max="11270" width="2.5546875" style="22" customWidth="1"/>
    <col min="11271" max="11271" width="11.5546875" style="22" customWidth="1"/>
    <col min="11272" max="11272" width="2.88671875" style="22" customWidth="1"/>
    <col min="11273" max="11273" width="2.5546875" style="22" customWidth="1"/>
    <col min="11274" max="11274" width="10.44140625" style="22" customWidth="1"/>
    <col min="11275" max="11275" width="2.44140625" style="22" customWidth="1"/>
    <col min="11276" max="11512" width="9.109375" style="22"/>
    <col min="11513" max="11513" width="2" style="22" customWidth="1"/>
    <col min="11514" max="11514" width="6.44140625" style="22" customWidth="1"/>
    <col min="11515" max="11515" width="1.6640625" style="22" customWidth="1"/>
    <col min="11516" max="11516" width="1.33203125" style="22" customWidth="1"/>
    <col min="11517" max="11517" width="13" style="22" customWidth="1"/>
    <col min="11518" max="11518" width="2.109375" style="22" customWidth="1"/>
    <col min="11519" max="11519" width="1.33203125" style="22" customWidth="1"/>
    <col min="11520" max="11520" width="2" style="22" customWidth="1"/>
    <col min="11521" max="11521" width="15" style="22" customWidth="1"/>
    <col min="11522" max="11522" width="1.44140625" style="22" customWidth="1"/>
    <col min="11523" max="11523" width="2" style="22" customWidth="1"/>
    <col min="11524" max="11524" width="11.5546875" style="22" customWidth="1"/>
    <col min="11525" max="11525" width="1.88671875" style="22" customWidth="1"/>
    <col min="11526" max="11526" width="2.5546875" style="22" customWidth="1"/>
    <col min="11527" max="11527" width="11.5546875" style="22" customWidth="1"/>
    <col min="11528" max="11528" width="2.88671875" style="22" customWidth="1"/>
    <col min="11529" max="11529" width="2.5546875" style="22" customWidth="1"/>
    <col min="11530" max="11530" width="10.44140625" style="22" customWidth="1"/>
    <col min="11531" max="11531" width="2.44140625" style="22" customWidth="1"/>
    <col min="11532" max="11768" width="9.109375" style="22"/>
    <col min="11769" max="11769" width="2" style="22" customWidth="1"/>
    <col min="11770" max="11770" width="6.44140625" style="22" customWidth="1"/>
    <col min="11771" max="11771" width="1.6640625" style="22" customWidth="1"/>
    <col min="11772" max="11772" width="1.33203125" style="22" customWidth="1"/>
    <col min="11773" max="11773" width="13" style="22" customWidth="1"/>
    <col min="11774" max="11774" width="2.109375" style="22" customWidth="1"/>
    <col min="11775" max="11775" width="1.33203125" style="22" customWidth="1"/>
    <col min="11776" max="11776" width="2" style="22" customWidth="1"/>
    <col min="11777" max="11777" width="15" style="22" customWidth="1"/>
    <col min="11778" max="11778" width="1.44140625" style="22" customWidth="1"/>
    <col min="11779" max="11779" width="2" style="22" customWidth="1"/>
    <col min="11780" max="11780" width="11.5546875" style="22" customWidth="1"/>
    <col min="11781" max="11781" width="1.88671875" style="22" customWidth="1"/>
    <col min="11782" max="11782" width="2.5546875" style="22" customWidth="1"/>
    <col min="11783" max="11783" width="11.5546875" style="22" customWidth="1"/>
    <col min="11784" max="11784" width="2.88671875" style="22" customWidth="1"/>
    <col min="11785" max="11785" width="2.5546875" style="22" customWidth="1"/>
    <col min="11786" max="11786" width="10.44140625" style="22" customWidth="1"/>
    <col min="11787" max="11787" width="2.44140625" style="22" customWidth="1"/>
    <col min="11788" max="12024" width="9.109375" style="22"/>
    <col min="12025" max="12025" width="2" style="22" customWidth="1"/>
    <col min="12026" max="12026" width="6.44140625" style="22" customWidth="1"/>
    <col min="12027" max="12027" width="1.6640625" style="22" customWidth="1"/>
    <col min="12028" max="12028" width="1.33203125" style="22" customWidth="1"/>
    <col min="12029" max="12029" width="13" style="22" customWidth="1"/>
    <col min="12030" max="12030" width="2.109375" style="22" customWidth="1"/>
    <col min="12031" max="12031" width="1.33203125" style="22" customWidth="1"/>
    <col min="12032" max="12032" width="2" style="22" customWidth="1"/>
    <col min="12033" max="12033" width="15" style="22" customWidth="1"/>
    <col min="12034" max="12034" width="1.44140625" style="22" customWidth="1"/>
    <col min="12035" max="12035" width="2" style="22" customWidth="1"/>
    <col min="12036" max="12036" width="11.5546875" style="22" customWidth="1"/>
    <col min="12037" max="12037" width="1.88671875" style="22" customWidth="1"/>
    <col min="12038" max="12038" width="2.5546875" style="22" customWidth="1"/>
    <col min="12039" max="12039" width="11.5546875" style="22" customWidth="1"/>
    <col min="12040" max="12040" width="2.88671875" style="22" customWidth="1"/>
    <col min="12041" max="12041" width="2.5546875" style="22" customWidth="1"/>
    <col min="12042" max="12042" width="10.44140625" style="22" customWidth="1"/>
    <col min="12043" max="12043" width="2.44140625" style="22" customWidth="1"/>
    <col min="12044" max="12280" width="9.109375" style="22"/>
    <col min="12281" max="12281" width="2" style="22" customWidth="1"/>
    <col min="12282" max="12282" width="6.44140625" style="22" customWidth="1"/>
    <col min="12283" max="12283" width="1.6640625" style="22" customWidth="1"/>
    <col min="12284" max="12284" width="1.33203125" style="22" customWidth="1"/>
    <col min="12285" max="12285" width="13" style="22" customWidth="1"/>
    <col min="12286" max="12286" width="2.109375" style="22" customWidth="1"/>
    <col min="12287" max="12287" width="1.33203125" style="22" customWidth="1"/>
    <col min="12288" max="12288" width="2" style="22" customWidth="1"/>
    <col min="12289" max="12289" width="15" style="22" customWidth="1"/>
    <col min="12290" max="12290" width="1.44140625" style="22" customWidth="1"/>
    <col min="12291" max="12291" width="2" style="22" customWidth="1"/>
    <col min="12292" max="12292" width="11.5546875" style="22" customWidth="1"/>
    <col min="12293" max="12293" width="1.88671875" style="22" customWidth="1"/>
    <col min="12294" max="12294" width="2.5546875" style="22" customWidth="1"/>
    <col min="12295" max="12295" width="11.5546875" style="22" customWidth="1"/>
    <col min="12296" max="12296" width="2.88671875" style="22" customWidth="1"/>
    <col min="12297" max="12297" width="2.5546875" style="22" customWidth="1"/>
    <col min="12298" max="12298" width="10.44140625" style="22" customWidth="1"/>
    <col min="12299" max="12299" width="2.44140625" style="22" customWidth="1"/>
    <col min="12300" max="12536" width="9.109375" style="22"/>
    <col min="12537" max="12537" width="2" style="22" customWidth="1"/>
    <col min="12538" max="12538" width="6.44140625" style="22" customWidth="1"/>
    <col min="12539" max="12539" width="1.6640625" style="22" customWidth="1"/>
    <col min="12540" max="12540" width="1.33203125" style="22" customWidth="1"/>
    <col min="12541" max="12541" width="13" style="22" customWidth="1"/>
    <col min="12542" max="12542" width="2.109375" style="22" customWidth="1"/>
    <col min="12543" max="12543" width="1.33203125" style="22" customWidth="1"/>
    <col min="12544" max="12544" width="2" style="22" customWidth="1"/>
    <col min="12545" max="12545" width="15" style="22" customWidth="1"/>
    <col min="12546" max="12546" width="1.44140625" style="22" customWidth="1"/>
    <col min="12547" max="12547" width="2" style="22" customWidth="1"/>
    <col min="12548" max="12548" width="11.5546875" style="22" customWidth="1"/>
    <col min="12549" max="12549" width="1.88671875" style="22" customWidth="1"/>
    <col min="12550" max="12550" width="2.5546875" style="22" customWidth="1"/>
    <col min="12551" max="12551" width="11.5546875" style="22" customWidth="1"/>
    <col min="12552" max="12552" width="2.88671875" style="22" customWidth="1"/>
    <col min="12553" max="12553" width="2.5546875" style="22" customWidth="1"/>
    <col min="12554" max="12554" width="10.44140625" style="22" customWidth="1"/>
    <col min="12555" max="12555" width="2.44140625" style="22" customWidth="1"/>
    <col min="12556" max="12792" width="9.109375" style="22"/>
    <col min="12793" max="12793" width="2" style="22" customWidth="1"/>
    <col min="12794" max="12794" width="6.44140625" style="22" customWidth="1"/>
    <col min="12795" max="12795" width="1.6640625" style="22" customWidth="1"/>
    <col min="12796" max="12796" width="1.33203125" style="22" customWidth="1"/>
    <col min="12797" max="12797" width="13" style="22" customWidth="1"/>
    <col min="12798" max="12798" width="2.109375" style="22" customWidth="1"/>
    <col min="12799" max="12799" width="1.33203125" style="22" customWidth="1"/>
    <col min="12800" max="12800" width="2" style="22" customWidth="1"/>
    <col min="12801" max="12801" width="15" style="22" customWidth="1"/>
    <col min="12802" max="12802" width="1.44140625" style="22" customWidth="1"/>
    <col min="12803" max="12803" width="2" style="22" customWidth="1"/>
    <col min="12804" max="12804" width="11.5546875" style="22" customWidth="1"/>
    <col min="12805" max="12805" width="1.88671875" style="22" customWidth="1"/>
    <col min="12806" max="12806" width="2.5546875" style="22" customWidth="1"/>
    <col min="12807" max="12807" width="11.5546875" style="22" customWidth="1"/>
    <col min="12808" max="12808" width="2.88671875" style="22" customWidth="1"/>
    <col min="12809" max="12809" width="2.5546875" style="22" customWidth="1"/>
    <col min="12810" max="12810" width="10.44140625" style="22" customWidth="1"/>
    <col min="12811" max="12811" width="2.44140625" style="22" customWidth="1"/>
    <col min="12812" max="13048" width="9.109375" style="22"/>
    <col min="13049" max="13049" width="2" style="22" customWidth="1"/>
    <col min="13050" max="13050" width="6.44140625" style="22" customWidth="1"/>
    <col min="13051" max="13051" width="1.6640625" style="22" customWidth="1"/>
    <col min="13052" max="13052" width="1.33203125" style="22" customWidth="1"/>
    <col min="13053" max="13053" width="13" style="22" customWidth="1"/>
    <col min="13054" max="13054" width="2.109375" style="22" customWidth="1"/>
    <col min="13055" max="13055" width="1.33203125" style="22" customWidth="1"/>
    <col min="13056" max="13056" width="2" style="22" customWidth="1"/>
    <col min="13057" max="13057" width="15" style="22" customWidth="1"/>
    <col min="13058" max="13058" width="1.44140625" style="22" customWidth="1"/>
    <col min="13059" max="13059" width="2" style="22" customWidth="1"/>
    <col min="13060" max="13060" width="11.5546875" style="22" customWidth="1"/>
    <col min="13061" max="13061" width="1.88671875" style="22" customWidth="1"/>
    <col min="13062" max="13062" width="2.5546875" style="22" customWidth="1"/>
    <col min="13063" max="13063" width="11.5546875" style="22" customWidth="1"/>
    <col min="13064" max="13064" width="2.88671875" style="22" customWidth="1"/>
    <col min="13065" max="13065" width="2.5546875" style="22" customWidth="1"/>
    <col min="13066" max="13066" width="10.44140625" style="22" customWidth="1"/>
    <col min="13067" max="13067" width="2.44140625" style="22" customWidth="1"/>
    <col min="13068" max="13304" width="9.109375" style="22"/>
    <col min="13305" max="13305" width="2" style="22" customWidth="1"/>
    <col min="13306" max="13306" width="6.44140625" style="22" customWidth="1"/>
    <col min="13307" max="13307" width="1.6640625" style="22" customWidth="1"/>
    <col min="13308" max="13308" width="1.33203125" style="22" customWidth="1"/>
    <col min="13309" max="13309" width="13" style="22" customWidth="1"/>
    <col min="13310" max="13310" width="2.109375" style="22" customWidth="1"/>
    <col min="13311" max="13311" width="1.33203125" style="22" customWidth="1"/>
    <col min="13312" max="13312" width="2" style="22" customWidth="1"/>
    <col min="13313" max="13313" width="15" style="22" customWidth="1"/>
    <col min="13314" max="13314" width="1.44140625" style="22" customWidth="1"/>
    <col min="13315" max="13315" width="2" style="22" customWidth="1"/>
    <col min="13316" max="13316" width="11.5546875" style="22" customWidth="1"/>
    <col min="13317" max="13317" width="1.88671875" style="22" customWidth="1"/>
    <col min="13318" max="13318" width="2.5546875" style="22" customWidth="1"/>
    <col min="13319" max="13319" width="11.5546875" style="22" customWidth="1"/>
    <col min="13320" max="13320" width="2.88671875" style="22" customWidth="1"/>
    <col min="13321" max="13321" width="2.5546875" style="22" customWidth="1"/>
    <col min="13322" max="13322" width="10.44140625" style="22" customWidth="1"/>
    <col min="13323" max="13323" width="2.44140625" style="22" customWidth="1"/>
    <col min="13324" max="13560" width="9.109375" style="22"/>
    <col min="13561" max="13561" width="2" style="22" customWidth="1"/>
    <col min="13562" max="13562" width="6.44140625" style="22" customWidth="1"/>
    <col min="13563" max="13563" width="1.6640625" style="22" customWidth="1"/>
    <col min="13564" max="13564" width="1.33203125" style="22" customWidth="1"/>
    <col min="13565" max="13565" width="13" style="22" customWidth="1"/>
    <col min="13566" max="13566" width="2.109375" style="22" customWidth="1"/>
    <col min="13567" max="13567" width="1.33203125" style="22" customWidth="1"/>
    <col min="13568" max="13568" width="2" style="22" customWidth="1"/>
    <col min="13569" max="13569" width="15" style="22" customWidth="1"/>
    <col min="13570" max="13570" width="1.44140625" style="22" customWidth="1"/>
    <col min="13571" max="13571" width="2" style="22" customWidth="1"/>
    <col min="13572" max="13572" width="11.5546875" style="22" customWidth="1"/>
    <col min="13573" max="13573" width="1.88671875" style="22" customWidth="1"/>
    <col min="13574" max="13574" width="2.5546875" style="22" customWidth="1"/>
    <col min="13575" max="13575" width="11.5546875" style="22" customWidth="1"/>
    <col min="13576" max="13576" width="2.88671875" style="22" customWidth="1"/>
    <col min="13577" max="13577" width="2.5546875" style="22" customWidth="1"/>
    <col min="13578" max="13578" width="10.44140625" style="22" customWidth="1"/>
    <col min="13579" max="13579" width="2.44140625" style="22" customWidth="1"/>
    <col min="13580" max="13816" width="9.109375" style="22"/>
    <col min="13817" max="13817" width="2" style="22" customWidth="1"/>
    <col min="13818" max="13818" width="6.44140625" style="22" customWidth="1"/>
    <col min="13819" max="13819" width="1.6640625" style="22" customWidth="1"/>
    <col min="13820" max="13820" width="1.33203125" style="22" customWidth="1"/>
    <col min="13821" max="13821" width="13" style="22" customWidth="1"/>
    <col min="13822" max="13822" width="2.109375" style="22" customWidth="1"/>
    <col min="13823" max="13823" width="1.33203125" style="22" customWidth="1"/>
    <col min="13824" max="13824" width="2" style="22" customWidth="1"/>
    <col min="13825" max="13825" width="15" style="22" customWidth="1"/>
    <col min="13826" max="13826" width="1.44140625" style="22" customWidth="1"/>
    <col min="13827" max="13827" width="2" style="22" customWidth="1"/>
    <col min="13828" max="13828" width="11.5546875" style="22" customWidth="1"/>
    <col min="13829" max="13829" width="1.88671875" style="22" customWidth="1"/>
    <col min="13830" max="13830" width="2.5546875" style="22" customWidth="1"/>
    <col min="13831" max="13831" width="11.5546875" style="22" customWidth="1"/>
    <col min="13832" max="13832" width="2.88671875" style="22" customWidth="1"/>
    <col min="13833" max="13833" width="2.5546875" style="22" customWidth="1"/>
    <col min="13834" max="13834" width="10.44140625" style="22" customWidth="1"/>
    <col min="13835" max="13835" width="2.44140625" style="22" customWidth="1"/>
    <col min="13836" max="14072" width="9.109375" style="22"/>
    <col min="14073" max="14073" width="2" style="22" customWidth="1"/>
    <col min="14074" max="14074" width="6.44140625" style="22" customWidth="1"/>
    <col min="14075" max="14075" width="1.6640625" style="22" customWidth="1"/>
    <col min="14076" max="14076" width="1.33203125" style="22" customWidth="1"/>
    <col min="14077" max="14077" width="13" style="22" customWidth="1"/>
    <col min="14078" max="14078" width="2.109375" style="22" customWidth="1"/>
    <col min="14079" max="14079" width="1.33203125" style="22" customWidth="1"/>
    <col min="14080" max="14080" width="2" style="22" customWidth="1"/>
    <col min="14081" max="14081" width="15" style="22" customWidth="1"/>
    <col min="14082" max="14082" width="1.44140625" style="22" customWidth="1"/>
    <col min="14083" max="14083" width="2" style="22" customWidth="1"/>
    <col min="14084" max="14084" width="11.5546875" style="22" customWidth="1"/>
    <col min="14085" max="14085" width="1.88671875" style="22" customWidth="1"/>
    <col min="14086" max="14086" width="2.5546875" style="22" customWidth="1"/>
    <col min="14087" max="14087" width="11.5546875" style="22" customWidth="1"/>
    <col min="14088" max="14088" width="2.88671875" style="22" customWidth="1"/>
    <col min="14089" max="14089" width="2.5546875" style="22" customWidth="1"/>
    <col min="14090" max="14090" width="10.44140625" style="22" customWidth="1"/>
    <col min="14091" max="14091" width="2.44140625" style="22" customWidth="1"/>
    <col min="14092" max="14328" width="9.109375" style="22"/>
    <col min="14329" max="14329" width="2" style="22" customWidth="1"/>
    <col min="14330" max="14330" width="6.44140625" style="22" customWidth="1"/>
    <col min="14331" max="14331" width="1.6640625" style="22" customWidth="1"/>
    <col min="14332" max="14332" width="1.33203125" style="22" customWidth="1"/>
    <col min="14333" max="14333" width="13" style="22" customWidth="1"/>
    <col min="14334" max="14334" width="2.109375" style="22" customWidth="1"/>
    <col min="14335" max="14335" width="1.33203125" style="22" customWidth="1"/>
    <col min="14336" max="14336" width="2" style="22" customWidth="1"/>
    <col min="14337" max="14337" width="15" style="22" customWidth="1"/>
    <col min="14338" max="14338" width="1.44140625" style="22" customWidth="1"/>
    <col min="14339" max="14339" width="2" style="22" customWidth="1"/>
    <col min="14340" max="14340" width="11.5546875" style="22" customWidth="1"/>
    <col min="14341" max="14341" width="1.88671875" style="22" customWidth="1"/>
    <col min="14342" max="14342" width="2.5546875" style="22" customWidth="1"/>
    <col min="14343" max="14343" width="11.5546875" style="22" customWidth="1"/>
    <col min="14344" max="14344" width="2.88671875" style="22" customWidth="1"/>
    <col min="14345" max="14345" width="2.5546875" style="22" customWidth="1"/>
    <col min="14346" max="14346" width="10.44140625" style="22" customWidth="1"/>
    <col min="14347" max="14347" width="2.44140625" style="22" customWidth="1"/>
    <col min="14348" max="14584" width="9.109375" style="22"/>
    <col min="14585" max="14585" width="2" style="22" customWidth="1"/>
    <col min="14586" max="14586" width="6.44140625" style="22" customWidth="1"/>
    <col min="14587" max="14587" width="1.6640625" style="22" customWidth="1"/>
    <col min="14588" max="14588" width="1.33203125" style="22" customWidth="1"/>
    <col min="14589" max="14589" width="13" style="22" customWidth="1"/>
    <col min="14590" max="14590" width="2.109375" style="22" customWidth="1"/>
    <col min="14591" max="14591" width="1.33203125" style="22" customWidth="1"/>
    <col min="14592" max="14592" width="2" style="22" customWidth="1"/>
    <col min="14593" max="14593" width="15" style="22" customWidth="1"/>
    <col min="14594" max="14594" width="1.44140625" style="22" customWidth="1"/>
    <col min="14595" max="14595" width="2" style="22" customWidth="1"/>
    <col min="14596" max="14596" width="11.5546875" style="22" customWidth="1"/>
    <col min="14597" max="14597" width="1.88671875" style="22" customWidth="1"/>
    <col min="14598" max="14598" width="2.5546875" style="22" customWidth="1"/>
    <col min="14599" max="14599" width="11.5546875" style="22" customWidth="1"/>
    <col min="14600" max="14600" width="2.88671875" style="22" customWidth="1"/>
    <col min="14601" max="14601" width="2.5546875" style="22" customWidth="1"/>
    <col min="14602" max="14602" width="10.44140625" style="22" customWidth="1"/>
    <col min="14603" max="14603" width="2.44140625" style="22" customWidth="1"/>
    <col min="14604" max="14840" width="9.109375" style="22"/>
    <col min="14841" max="14841" width="2" style="22" customWidth="1"/>
    <col min="14842" max="14842" width="6.44140625" style="22" customWidth="1"/>
    <col min="14843" max="14843" width="1.6640625" style="22" customWidth="1"/>
    <col min="14844" max="14844" width="1.33203125" style="22" customWidth="1"/>
    <col min="14845" max="14845" width="13" style="22" customWidth="1"/>
    <col min="14846" max="14846" width="2.109375" style="22" customWidth="1"/>
    <col min="14847" max="14847" width="1.33203125" style="22" customWidth="1"/>
    <col min="14848" max="14848" width="2" style="22" customWidth="1"/>
    <col min="14849" max="14849" width="15" style="22" customWidth="1"/>
    <col min="14850" max="14850" width="1.44140625" style="22" customWidth="1"/>
    <col min="14851" max="14851" width="2" style="22" customWidth="1"/>
    <col min="14852" max="14852" width="11.5546875" style="22" customWidth="1"/>
    <col min="14853" max="14853" width="1.88671875" style="22" customWidth="1"/>
    <col min="14854" max="14854" width="2.5546875" style="22" customWidth="1"/>
    <col min="14855" max="14855" width="11.5546875" style="22" customWidth="1"/>
    <col min="14856" max="14856" width="2.88671875" style="22" customWidth="1"/>
    <col min="14857" max="14857" width="2.5546875" style="22" customWidth="1"/>
    <col min="14858" max="14858" width="10.44140625" style="22" customWidth="1"/>
    <col min="14859" max="14859" width="2.44140625" style="22" customWidth="1"/>
    <col min="14860" max="15096" width="9.109375" style="22"/>
    <col min="15097" max="15097" width="2" style="22" customWidth="1"/>
    <col min="15098" max="15098" width="6.44140625" style="22" customWidth="1"/>
    <col min="15099" max="15099" width="1.6640625" style="22" customWidth="1"/>
    <col min="15100" max="15100" width="1.33203125" style="22" customWidth="1"/>
    <col min="15101" max="15101" width="13" style="22" customWidth="1"/>
    <col min="15102" max="15102" width="2.109375" style="22" customWidth="1"/>
    <col min="15103" max="15103" width="1.33203125" style="22" customWidth="1"/>
    <col min="15104" max="15104" width="2" style="22" customWidth="1"/>
    <col min="15105" max="15105" width="15" style="22" customWidth="1"/>
    <col min="15106" max="15106" width="1.44140625" style="22" customWidth="1"/>
    <col min="15107" max="15107" width="2" style="22" customWidth="1"/>
    <col min="15108" max="15108" width="11.5546875" style="22" customWidth="1"/>
    <col min="15109" max="15109" width="1.88671875" style="22" customWidth="1"/>
    <col min="15110" max="15110" width="2.5546875" style="22" customWidth="1"/>
    <col min="15111" max="15111" width="11.5546875" style="22" customWidth="1"/>
    <col min="15112" max="15112" width="2.88671875" style="22" customWidth="1"/>
    <col min="15113" max="15113" width="2.5546875" style="22" customWidth="1"/>
    <col min="15114" max="15114" width="10.44140625" style="22" customWidth="1"/>
    <col min="15115" max="15115" width="2.44140625" style="22" customWidth="1"/>
    <col min="15116" max="15352" width="9.109375" style="22"/>
    <col min="15353" max="15353" width="2" style="22" customWidth="1"/>
    <col min="15354" max="15354" width="6.44140625" style="22" customWidth="1"/>
    <col min="15355" max="15355" width="1.6640625" style="22" customWidth="1"/>
    <col min="15356" max="15356" width="1.33203125" style="22" customWidth="1"/>
    <col min="15357" max="15357" width="13" style="22" customWidth="1"/>
    <col min="15358" max="15358" width="2.109375" style="22" customWidth="1"/>
    <col min="15359" max="15359" width="1.33203125" style="22" customWidth="1"/>
    <col min="15360" max="15360" width="2" style="22" customWidth="1"/>
    <col min="15361" max="15361" width="15" style="22" customWidth="1"/>
    <col min="15362" max="15362" width="1.44140625" style="22" customWidth="1"/>
    <col min="15363" max="15363" width="2" style="22" customWidth="1"/>
    <col min="15364" max="15364" width="11.5546875" style="22" customWidth="1"/>
    <col min="15365" max="15365" width="1.88671875" style="22" customWidth="1"/>
    <col min="15366" max="15366" width="2.5546875" style="22" customWidth="1"/>
    <col min="15367" max="15367" width="11.5546875" style="22" customWidth="1"/>
    <col min="15368" max="15368" width="2.88671875" style="22" customWidth="1"/>
    <col min="15369" max="15369" width="2.5546875" style="22" customWidth="1"/>
    <col min="15370" max="15370" width="10.44140625" style="22" customWidth="1"/>
    <col min="15371" max="15371" width="2.44140625" style="22" customWidth="1"/>
    <col min="15372" max="15608" width="9.109375" style="22"/>
    <col min="15609" max="15609" width="2" style="22" customWidth="1"/>
    <col min="15610" max="15610" width="6.44140625" style="22" customWidth="1"/>
    <col min="15611" max="15611" width="1.6640625" style="22" customWidth="1"/>
    <col min="15612" max="15612" width="1.33203125" style="22" customWidth="1"/>
    <col min="15613" max="15613" width="13" style="22" customWidth="1"/>
    <col min="15614" max="15614" width="2.109375" style="22" customWidth="1"/>
    <col min="15615" max="15615" width="1.33203125" style="22" customWidth="1"/>
    <col min="15616" max="15616" width="2" style="22" customWidth="1"/>
    <col min="15617" max="15617" width="15" style="22" customWidth="1"/>
    <col min="15618" max="15618" width="1.44140625" style="22" customWidth="1"/>
    <col min="15619" max="15619" width="2" style="22" customWidth="1"/>
    <col min="15620" max="15620" width="11.5546875" style="22" customWidth="1"/>
    <col min="15621" max="15621" width="1.88671875" style="22" customWidth="1"/>
    <col min="15622" max="15622" width="2.5546875" style="22" customWidth="1"/>
    <col min="15623" max="15623" width="11.5546875" style="22" customWidth="1"/>
    <col min="15624" max="15624" width="2.88671875" style="22" customWidth="1"/>
    <col min="15625" max="15625" width="2.5546875" style="22" customWidth="1"/>
    <col min="15626" max="15626" width="10.44140625" style="22" customWidth="1"/>
    <col min="15627" max="15627" width="2.44140625" style="22" customWidth="1"/>
    <col min="15628" max="15864" width="9.109375" style="22"/>
    <col min="15865" max="15865" width="2" style="22" customWidth="1"/>
    <col min="15866" max="15866" width="6.44140625" style="22" customWidth="1"/>
    <col min="15867" max="15867" width="1.6640625" style="22" customWidth="1"/>
    <col min="15868" max="15868" width="1.33203125" style="22" customWidth="1"/>
    <col min="15869" max="15869" width="13" style="22" customWidth="1"/>
    <col min="15870" max="15870" width="2.109375" style="22" customWidth="1"/>
    <col min="15871" max="15871" width="1.33203125" style="22" customWidth="1"/>
    <col min="15872" max="15872" width="2" style="22" customWidth="1"/>
    <col min="15873" max="15873" width="15" style="22" customWidth="1"/>
    <col min="15874" max="15874" width="1.44140625" style="22" customWidth="1"/>
    <col min="15875" max="15875" width="2" style="22" customWidth="1"/>
    <col min="15876" max="15876" width="11.5546875" style="22" customWidth="1"/>
    <col min="15877" max="15877" width="1.88671875" style="22" customWidth="1"/>
    <col min="15878" max="15878" width="2.5546875" style="22" customWidth="1"/>
    <col min="15879" max="15879" width="11.5546875" style="22" customWidth="1"/>
    <col min="15880" max="15880" width="2.88671875" style="22" customWidth="1"/>
    <col min="15881" max="15881" width="2.5546875" style="22" customWidth="1"/>
    <col min="15882" max="15882" width="10.44140625" style="22" customWidth="1"/>
    <col min="15883" max="15883" width="2.44140625" style="22" customWidth="1"/>
    <col min="15884" max="16120" width="9.109375" style="22"/>
    <col min="16121" max="16121" width="2" style="22" customWidth="1"/>
    <col min="16122" max="16122" width="6.44140625" style="22" customWidth="1"/>
    <col min="16123" max="16123" width="1.6640625" style="22" customWidth="1"/>
    <col min="16124" max="16124" width="1.33203125" style="22" customWidth="1"/>
    <col min="16125" max="16125" width="13" style="22" customWidth="1"/>
    <col min="16126" max="16126" width="2.109375" style="22" customWidth="1"/>
    <col min="16127" max="16127" width="1.33203125" style="22" customWidth="1"/>
    <col min="16128" max="16128" width="2" style="22" customWidth="1"/>
    <col min="16129" max="16129" width="15" style="22" customWidth="1"/>
    <col min="16130" max="16130" width="1.44140625" style="22" customWidth="1"/>
    <col min="16131" max="16131" width="2" style="22" customWidth="1"/>
    <col min="16132" max="16132" width="11.5546875" style="22" customWidth="1"/>
    <col min="16133" max="16133" width="1.88671875" style="22" customWidth="1"/>
    <col min="16134" max="16134" width="2.5546875" style="22" customWidth="1"/>
    <col min="16135" max="16135" width="11.5546875" style="22" customWidth="1"/>
    <col min="16136" max="16136" width="2.88671875" style="22" customWidth="1"/>
    <col min="16137" max="16137" width="2.5546875" style="22" customWidth="1"/>
    <col min="16138" max="16138" width="10.44140625" style="22" customWidth="1"/>
    <col min="16139" max="16139" width="2.44140625" style="22" customWidth="1"/>
    <col min="16140" max="16384" width="9.109375" style="22"/>
  </cols>
  <sheetData>
    <row r="1" spans="1:13" ht="12.75" customHeight="1">
      <c r="A1" s="247" t="s">
        <v>273</v>
      </c>
      <c r="B1" s="247"/>
      <c r="C1" s="247"/>
      <c r="D1" s="247"/>
      <c r="E1" s="247"/>
      <c r="F1" s="247"/>
      <c r="G1" s="247"/>
      <c r="H1" s="247"/>
      <c r="I1" s="247"/>
      <c r="J1" s="247"/>
      <c r="K1" s="247"/>
    </row>
    <row r="2" spans="1:13" ht="16.5" customHeight="1">
      <c r="A2" s="43" t="s">
        <v>85</v>
      </c>
      <c r="B2" s="43"/>
      <c r="C2" s="43"/>
      <c r="D2" s="43"/>
      <c r="E2" s="43"/>
      <c r="F2" s="43"/>
      <c r="G2" s="43"/>
      <c r="H2" s="43"/>
      <c r="I2" s="43"/>
      <c r="J2" s="43"/>
      <c r="K2" s="43"/>
    </row>
    <row r="3" spans="1:13" ht="16.5" customHeight="1">
      <c r="A3" s="293" t="s">
        <v>406</v>
      </c>
      <c r="B3" s="69"/>
      <c r="C3" s="69"/>
      <c r="D3" s="69"/>
      <c r="E3" s="69"/>
      <c r="F3" s="69"/>
      <c r="G3" s="69"/>
      <c r="H3" s="69"/>
      <c r="I3" s="69"/>
      <c r="J3" s="69"/>
      <c r="K3" s="69"/>
    </row>
    <row r="4" spans="1:13">
      <c r="A4" s="35"/>
      <c r="B4" s="35"/>
      <c r="C4" s="35"/>
      <c r="D4" s="35"/>
      <c r="E4" s="35"/>
      <c r="F4" s="35"/>
      <c r="G4" s="35"/>
      <c r="H4" s="35"/>
      <c r="I4" s="35"/>
      <c r="J4" s="35"/>
      <c r="K4" s="35"/>
    </row>
    <row r="5" spans="1:13">
      <c r="A5" s="35"/>
      <c r="B5" s="35"/>
      <c r="C5" s="35"/>
      <c r="D5" s="35"/>
      <c r="E5" s="35"/>
      <c r="F5" s="35"/>
      <c r="G5" s="35"/>
      <c r="H5" s="35"/>
      <c r="I5" s="35"/>
      <c r="J5" s="35"/>
      <c r="K5" s="35"/>
    </row>
    <row r="6" spans="1:13">
      <c r="A6" s="35"/>
      <c r="B6" s="35"/>
      <c r="C6" s="35"/>
      <c r="D6" s="35"/>
      <c r="E6" s="35"/>
      <c r="F6" s="35"/>
      <c r="G6" s="35"/>
      <c r="H6" s="35"/>
      <c r="I6" s="23" t="s">
        <v>88</v>
      </c>
      <c r="J6" s="35"/>
      <c r="K6" s="35"/>
    </row>
    <row r="7" spans="1:13">
      <c r="A7" s="35"/>
      <c r="B7" s="35"/>
      <c r="C7" s="35"/>
      <c r="D7" s="35"/>
      <c r="E7" s="35"/>
      <c r="F7" s="35"/>
      <c r="G7" s="35"/>
      <c r="H7" s="35"/>
      <c r="I7" s="23" t="str">
        <f>C9</f>
        <v>City's</v>
      </c>
      <c r="J7" s="35"/>
      <c r="K7" s="35"/>
    </row>
    <row r="8" spans="1:13">
      <c r="A8" s="35"/>
      <c r="B8" s="35"/>
      <c r="C8" s="23" t="s">
        <v>86</v>
      </c>
      <c r="D8" s="35"/>
      <c r="E8" s="25" t="s">
        <v>87</v>
      </c>
      <c r="F8" s="35"/>
      <c r="G8" s="35"/>
      <c r="H8" s="35"/>
      <c r="I8" s="395" t="s">
        <v>161</v>
      </c>
      <c r="J8" s="35"/>
      <c r="K8" s="25" t="s">
        <v>89</v>
      </c>
    </row>
    <row r="9" spans="1:13">
      <c r="A9" s="23"/>
      <c r="B9" s="23"/>
      <c r="C9" s="71" t="s">
        <v>159</v>
      </c>
      <c r="D9" s="23"/>
      <c r="E9" s="23" t="str">
        <f>C9</f>
        <v>City's</v>
      </c>
      <c r="F9" s="23"/>
      <c r="G9" s="25" t="s">
        <v>90</v>
      </c>
      <c r="H9" s="25"/>
      <c r="I9" s="395"/>
      <c r="J9" s="23"/>
      <c r="K9" s="23" t="s">
        <v>91</v>
      </c>
    </row>
    <row r="10" spans="1:13">
      <c r="A10" s="30" t="s">
        <v>291</v>
      </c>
      <c r="B10" s="24"/>
      <c r="C10" s="23" t="s">
        <v>93</v>
      </c>
      <c r="D10" s="23"/>
      <c r="E10" s="23" t="s">
        <v>94</v>
      </c>
      <c r="F10" s="23"/>
      <c r="G10" s="23" t="str">
        <f>C9</f>
        <v>City's</v>
      </c>
      <c r="H10" s="25"/>
      <c r="I10" s="395"/>
      <c r="J10" s="23"/>
      <c r="K10" s="23" t="s">
        <v>95</v>
      </c>
    </row>
    <row r="11" spans="1:13">
      <c r="A11" s="25" t="s">
        <v>292</v>
      </c>
      <c r="C11" s="23" t="s">
        <v>97</v>
      </c>
      <c r="D11" s="23"/>
      <c r="E11" s="23" t="s">
        <v>98</v>
      </c>
      <c r="F11" s="23"/>
      <c r="G11" s="23" t="s">
        <v>99</v>
      </c>
      <c r="H11" s="23"/>
      <c r="I11" s="395"/>
      <c r="J11" s="23"/>
      <c r="K11" s="23" t="s">
        <v>101</v>
      </c>
    </row>
    <row r="12" spans="1:13">
      <c r="A12" s="33" t="s">
        <v>102</v>
      </c>
      <c r="C12" s="26" t="s">
        <v>160</v>
      </c>
      <c r="D12" s="23"/>
      <c r="E12" s="26" t="s">
        <v>160</v>
      </c>
      <c r="F12" s="23"/>
      <c r="G12" s="26" t="s">
        <v>103</v>
      </c>
      <c r="H12" s="23"/>
      <c r="I12" s="396"/>
      <c r="J12" s="23"/>
      <c r="K12" s="26" t="s">
        <v>104</v>
      </c>
    </row>
    <row r="13" spans="1:13">
      <c r="A13" s="25"/>
      <c r="C13" s="23"/>
      <c r="D13" s="23"/>
      <c r="E13" s="25"/>
      <c r="F13" s="23"/>
      <c r="G13" s="23"/>
      <c r="H13" s="23"/>
      <c r="I13" s="23"/>
      <c r="J13" s="23"/>
      <c r="K13" s="23"/>
      <c r="M13" s="22" t="s">
        <v>390</v>
      </c>
    </row>
    <row r="14" spans="1:13" ht="14.4">
      <c r="A14" s="319">
        <v>2018</v>
      </c>
      <c r="C14" s="44">
        <f>'State Schedule'!D10</f>
        <v>6.4690599999999994E-5</v>
      </c>
      <c r="D14" s="23"/>
      <c r="E14" s="42">
        <f>'State Schedule'!D13</f>
        <v>979977</v>
      </c>
      <c r="F14" s="23"/>
      <c r="G14" s="297">
        <f>'RSI Schedule of Cont'!I13</f>
        <v>709681</v>
      </c>
      <c r="H14" s="23"/>
      <c r="I14" s="45">
        <f t="shared" ref="I14:I19" si="0">E14/G14</f>
        <v>1.3808697147028031</v>
      </c>
      <c r="J14" s="23"/>
      <c r="K14" s="189">
        <v>0.82099999999999995</v>
      </c>
      <c r="M14" s="284" t="s">
        <v>391</v>
      </c>
    </row>
    <row r="15" spans="1:13">
      <c r="A15" s="27">
        <f>A14-1</f>
        <v>2017</v>
      </c>
      <c r="B15" s="25"/>
      <c r="C15" s="44">
        <f>'State Schedule'!D9</f>
        <v>8.8112699999999994E-5</v>
      </c>
      <c r="D15" s="23"/>
      <c r="E15" s="170">
        <f>'State Schedule'!D12</f>
        <v>1187763</v>
      </c>
      <c r="F15" s="46"/>
      <c r="G15" s="342">
        <f>'RSI Schedule of Cont'!I14</f>
        <v>739513</v>
      </c>
      <c r="H15" s="23"/>
      <c r="I15" s="45">
        <f t="shared" si="0"/>
        <v>1.6061421503070263</v>
      </c>
      <c r="J15" s="23"/>
      <c r="K15" s="189">
        <v>0.83099999999999996</v>
      </c>
    </row>
    <row r="16" spans="1:13">
      <c r="A16" s="27">
        <f t="shared" ref="A16:A19" si="1">A15-1</f>
        <v>2016</v>
      </c>
      <c r="B16" s="25"/>
      <c r="C16" s="258">
        <v>8.7499399999999998E-5</v>
      </c>
      <c r="E16" s="249">
        <v>1313569</v>
      </c>
      <c r="G16" s="342">
        <f>'RSI Schedule of Cont'!I15</f>
        <v>654057</v>
      </c>
      <c r="I16" s="45">
        <f t="shared" si="0"/>
        <v>2.0083402516906017</v>
      </c>
      <c r="K16" s="189">
        <v>0.80530000000000002</v>
      </c>
    </row>
    <row r="17" spans="1:13">
      <c r="A17" s="27">
        <f t="shared" si="1"/>
        <v>2015</v>
      </c>
      <c r="B17" s="25"/>
      <c r="C17" s="258">
        <v>8.4709600000000006E-5</v>
      </c>
      <c r="D17" s="71"/>
      <c r="E17" s="249">
        <v>486357</v>
      </c>
      <c r="F17" s="46"/>
      <c r="G17" s="342">
        <f>'RSI Schedule of Cont'!I16</f>
        <v>550106</v>
      </c>
      <c r="H17" s="23"/>
      <c r="I17" s="45">
        <f t="shared" si="0"/>
        <v>0.88411506146088203</v>
      </c>
      <c r="J17" s="23"/>
      <c r="K17" s="189">
        <v>0.91900000000000004</v>
      </c>
    </row>
    <row r="18" spans="1:13">
      <c r="A18" s="27">
        <f t="shared" si="1"/>
        <v>2014</v>
      </c>
      <c r="B18" s="25"/>
      <c r="C18" s="258">
        <v>1.017141E-4</v>
      </c>
      <c r="D18" s="71"/>
      <c r="E18" s="249">
        <v>-230556</v>
      </c>
      <c r="F18" s="46"/>
      <c r="G18" s="342">
        <f>'RSI Schedule of Cont'!I17</f>
        <v>654057</v>
      </c>
      <c r="H18" s="231"/>
      <c r="I18" s="45">
        <f t="shared" si="0"/>
        <v>-0.35250138749375054</v>
      </c>
      <c r="J18" s="23"/>
      <c r="K18" s="189">
        <v>1.036</v>
      </c>
    </row>
    <row r="19" spans="1:13">
      <c r="A19" s="27">
        <f t="shared" si="1"/>
        <v>2013</v>
      </c>
      <c r="C19" s="258">
        <v>8.4709600000000006E-5</v>
      </c>
      <c r="D19" s="259"/>
      <c r="E19" s="249">
        <v>519062</v>
      </c>
      <c r="F19" s="170"/>
      <c r="G19" s="248">
        <v>550106</v>
      </c>
      <c r="H19" s="231"/>
      <c r="I19" s="45">
        <f t="shared" si="0"/>
        <v>0.94356723976833556</v>
      </c>
      <c r="J19" s="23"/>
      <c r="K19" s="45">
        <f>58478.9/63582.1</f>
        <v>0.91973841694439162</v>
      </c>
    </row>
    <row r="20" spans="1:13">
      <c r="A20" s="27"/>
      <c r="H20" s="23"/>
      <c r="J20" s="23"/>
    </row>
    <row r="21" spans="1:13">
      <c r="H21" s="23"/>
      <c r="J21" s="23"/>
    </row>
    <row r="22" spans="1:13">
      <c r="A22" s="27"/>
      <c r="B22" s="36"/>
      <c r="C22" s="36"/>
      <c r="D22" s="29"/>
      <c r="E22" s="28"/>
      <c r="F22" s="29"/>
      <c r="G22" s="30"/>
      <c r="H22" s="30"/>
      <c r="I22" s="31"/>
      <c r="J22" s="29"/>
      <c r="K22" s="32"/>
    </row>
    <row r="23" spans="1:13" ht="26.25" customHeight="1">
      <c r="A23" s="393" t="s">
        <v>128</v>
      </c>
      <c r="B23" s="393"/>
      <c r="C23" s="393"/>
      <c r="D23" s="393"/>
      <c r="E23" s="393"/>
      <c r="F23" s="393"/>
      <c r="G23" s="393"/>
      <c r="H23" s="393"/>
      <c r="I23" s="393"/>
      <c r="J23" s="393"/>
      <c r="K23" s="393"/>
    </row>
    <row r="24" spans="1:13">
      <c r="H24" s="30"/>
      <c r="I24" s="31"/>
      <c r="J24" s="29"/>
      <c r="K24" s="32"/>
    </row>
    <row r="25" spans="1:13" ht="41.25" customHeight="1">
      <c r="A25" s="394" t="s">
        <v>329</v>
      </c>
      <c r="B25" s="394"/>
      <c r="C25" s="394"/>
      <c r="D25" s="394"/>
      <c r="E25" s="394"/>
      <c r="F25" s="394"/>
      <c r="G25" s="394"/>
      <c r="H25" s="394"/>
      <c r="I25" s="394"/>
      <c r="J25" s="394"/>
      <c r="K25" s="394"/>
    </row>
    <row r="26" spans="1:13">
      <c r="A26" s="36"/>
      <c r="B26" s="36"/>
      <c r="C26" s="36"/>
      <c r="D26" s="36"/>
      <c r="E26" s="25"/>
      <c r="F26" s="36"/>
      <c r="G26" s="36"/>
      <c r="H26" s="36"/>
      <c r="I26" s="36"/>
      <c r="J26" s="36"/>
      <c r="K26" s="23"/>
    </row>
    <row r="27" spans="1:13">
      <c r="A27" s="292" t="s">
        <v>330</v>
      </c>
    </row>
    <row r="29" spans="1:13">
      <c r="A29" s="393" t="s">
        <v>331</v>
      </c>
      <c r="B29" s="393"/>
      <c r="C29" s="393"/>
      <c r="D29" s="393"/>
      <c r="E29" s="393"/>
      <c r="F29" s="393"/>
      <c r="G29" s="393"/>
      <c r="H29" s="393"/>
      <c r="I29" s="393"/>
      <c r="J29" s="393"/>
      <c r="K29" s="393"/>
    </row>
    <row r="30" spans="1:13">
      <c r="A30" s="295"/>
      <c r="B30" s="295"/>
      <c r="C30" s="295"/>
      <c r="D30" s="295"/>
      <c r="E30" s="295"/>
      <c r="F30" s="295"/>
      <c r="G30" s="295"/>
      <c r="H30" s="295"/>
      <c r="I30" s="295"/>
      <c r="J30" s="295"/>
      <c r="K30" s="295"/>
    </row>
    <row r="31" spans="1:13" ht="82.5" customHeight="1">
      <c r="A31" s="392" t="s">
        <v>332</v>
      </c>
      <c r="B31" s="392"/>
      <c r="C31" s="392"/>
      <c r="D31" s="392"/>
      <c r="E31" s="392"/>
      <c r="F31" s="392"/>
      <c r="G31" s="392"/>
      <c r="H31" s="392"/>
      <c r="I31" s="392"/>
      <c r="J31" s="392"/>
      <c r="K31" s="392"/>
    </row>
    <row r="32" spans="1:13" ht="14.4">
      <c r="M32" s="284" t="s">
        <v>391</v>
      </c>
    </row>
    <row r="33" spans="1:11">
      <c r="A33" s="22" t="s">
        <v>333</v>
      </c>
    </row>
    <row r="35" spans="1:11" ht="65.25" customHeight="1">
      <c r="A35" s="392" t="s">
        <v>399</v>
      </c>
      <c r="B35" s="392"/>
      <c r="C35" s="392"/>
      <c r="D35" s="392"/>
      <c r="E35" s="392"/>
      <c r="F35" s="392"/>
      <c r="G35" s="392"/>
      <c r="H35" s="392"/>
      <c r="I35" s="392"/>
      <c r="J35" s="392"/>
      <c r="K35" s="392"/>
    </row>
  </sheetData>
  <mergeCells count="6">
    <mergeCell ref="A35:K35"/>
    <mergeCell ref="A23:K23"/>
    <mergeCell ref="A25:K25"/>
    <mergeCell ref="I8:I12"/>
    <mergeCell ref="A29:K29"/>
    <mergeCell ref="A31:K31"/>
  </mergeCells>
  <hyperlinks>
    <hyperlink ref="M14" r:id="rId1" xr:uid="{64222CA3-0A9E-4B68-9789-AB6652D82DF8}"/>
    <hyperlink ref="M32" r:id="rId2" xr:uid="{217308A2-BB95-403D-A431-AF2858933155}"/>
  </hyperlinks>
  <pageMargins left="0.7" right="0.7" top="0.75" bottom="0.75" header="0.3" footer="0.3"/>
  <pageSetup scale="92" orientation="portrait" horizontalDpi="300" verticalDpi="300" r:id="rId3"/>
  <legacyDrawing r:id="rId4"/>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0000"/>
    <pageSetUpPr fitToPage="1"/>
  </sheetPr>
  <dimension ref="A1:AB41"/>
  <sheetViews>
    <sheetView view="pageBreakPreview" zoomScaleNormal="100" zoomScaleSheetLayoutView="100" workbookViewId="0">
      <selection activeCell="B180" sqref="B180"/>
    </sheetView>
  </sheetViews>
  <sheetFormatPr defaultRowHeight="13.2"/>
  <cols>
    <col min="1" max="1" width="13.6640625" style="22" customWidth="1"/>
    <col min="2" max="2" width="3.6640625" style="22" customWidth="1"/>
    <col min="3" max="3" width="13.6640625" style="22" customWidth="1"/>
    <col min="4" max="4" width="3.6640625" style="22" customWidth="1"/>
    <col min="5" max="5" width="13.6640625" style="22" customWidth="1"/>
    <col min="6" max="6" width="3.6640625" style="22" customWidth="1"/>
    <col min="7" max="7" width="13.6640625" style="22" customWidth="1"/>
    <col min="8" max="8" width="3.6640625" style="22" customWidth="1"/>
    <col min="9" max="9" width="13.6640625" style="22" customWidth="1"/>
    <col min="10" max="10" width="3.6640625" style="22" customWidth="1"/>
    <col min="11" max="11" width="13.6640625" style="22" customWidth="1"/>
    <col min="12" max="12" width="9.109375" style="22"/>
    <col min="13" max="13" width="2.5546875" style="22" customWidth="1"/>
    <col min="14" max="16" width="9.109375" style="22"/>
    <col min="17" max="17" width="16.6640625" style="22" customWidth="1"/>
    <col min="18" max="18" width="10" style="22" customWidth="1"/>
    <col min="19" max="19" width="3.5546875" style="22" customWidth="1"/>
    <col min="20" max="20" width="10" style="22" customWidth="1"/>
    <col min="21" max="21" width="2.109375" style="22" customWidth="1"/>
    <col min="22" max="22" width="10" style="22" customWidth="1"/>
    <col min="23" max="23" width="3.5546875" style="22" customWidth="1"/>
    <col min="24" max="24" width="10" style="22" customWidth="1"/>
    <col min="25" max="25" width="2.109375" style="22" customWidth="1"/>
    <col min="26" max="26" width="10" style="22" customWidth="1"/>
    <col min="27" max="27" width="3.5546875" style="22" customWidth="1"/>
    <col min="28" max="28" width="10" style="22" customWidth="1"/>
    <col min="29" max="248" width="9.109375" style="22"/>
    <col min="249" max="249" width="2" style="22" customWidth="1"/>
    <col min="250" max="250" width="6.44140625" style="22" customWidth="1"/>
    <col min="251" max="251" width="1.6640625" style="22" customWidth="1"/>
    <col min="252" max="252" width="1.33203125" style="22" customWidth="1"/>
    <col min="253" max="253" width="13" style="22" customWidth="1"/>
    <col min="254" max="254" width="2.109375" style="22" customWidth="1"/>
    <col min="255" max="255" width="1.33203125" style="22" customWidth="1"/>
    <col min="256" max="256" width="2" style="22" customWidth="1"/>
    <col min="257" max="257" width="15" style="22" customWidth="1"/>
    <col min="258" max="258" width="1.44140625" style="22" customWidth="1"/>
    <col min="259" max="259" width="2" style="22" customWidth="1"/>
    <col min="260" max="260" width="11.5546875" style="22" customWidth="1"/>
    <col min="261" max="261" width="1.88671875" style="22" customWidth="1"/>
    <col min="262" max="262" width="2.5546875" style="22" customWidth="1"/>
    <col min="263" max="263" width="11.5546875" style="22" customWidth="1"/>
    <col min="264" max="264" width="2.88671875" style="22" customWidth="1"/>
    <col min="265" max="265" width="2.5546875" style="22" customWidth="1"/>
    <col min="266" max="266" width="10.44140625" style="22" customWidth="1"/>
    <col min="267" max="267" width="2.44140625" style="22" customWidth="1"/>
    <col min="268" max="504" width="9.109375" style="22"/>
    <col min="505" max="505" width="2" style="22" customWidth="1"/>
    <col min="506" max="506" width="6.44140625" style="22" customWidth="1"/>
    <col min="507" max="507" width="1.6640625" style="22" customWidth="1"/>
    <col min="508" max="508" width="1.33203125" style="22" customWidth="1"/>
    <col min="509" max="509" width="13" style="22" customWidth="1"/>
    <col min="510" max="510" width="2.109375" style="22" customWidth="1"/>
    <col min="511" max="511" width="1.33203125" style="22" customWidth="1"/>
    <col min="512" max="512" width="2" style="22" customWidth="1"/>
    <col min="513" max="513" width="15" style="22" customWidth="1"/>
    <col min="514" max="514" width="1.44140625" style="22" customWidth="1"/>
    <col min="515" max="515" width="2" style="22" customWidth="1"/>
    <col min="516" max="516" width="11.5546875" style="22" customWidth="1"/>
    <col min="517" max="517" width="1.88671875" style="22" customWidth="1"/>
    <col min="518" max="518" width="2.5546875" style="22" customWidth="1"/>
    <col min="519" max="519" width="11.5546875" style="22" customWidth="1"/>
    <col min="520" max="520" width="2.88671875" style="22" customWidth="1"/>
    <col min="521" max="521" width="2.5546875" style="22" customWidth="1"/>
    <col min="522" max="522" width="10.44140625" style="22" customWidth="1"/>
    <col min="523" max="523" width="2.44140625" style="22" customWidth="1"/>
    <col min="524" max="760" width="9.109375" style="22"/>
    <col min="761" max="761" width="2" style="22" customWidth="1"/>
    <col min="762" max="762" width="6.44140625" style="22" customWidth="1"/>
    <col min="763" max="763" width="1.6640625" style="22" customWidth="1"/>
    <col min="764" max="764" width="1.33203125" style="22" customWidth="1"/>
    <col min="765" max="765" width="13" style="22" customWidth="1"/>
    <col min="766" max="766" width="2.109375" style="22" customWidth="1"/>
    <col min="767" max="767" width="1.33203125" style="22" customWidth="1"/>
    <col min="768" max="768" width="2" style="22" customWidth="1"/>
    <col min="769" max="769" width="15" style="22" customWidth="1"/>
    <col min="770" max="770" width="1.44140625" style="22" customWidth="1"/>
    <col min="771" max="771" width="2" style="22" customWidth="1"/>
    <col min="772" max="772" width="11.5546875" style="22" customWidth="1"/>
    <col min="773" max="773" width="1.88671875" style="22" customWidth="1"/>
    <col min="774" max="774" width="2.5546875" style="22" customWidth="1"/>
    <col min="775" max="775" width="11.5546875" style="22" customWidth="1"/>
    <col min="776" max="776" width="2.88671875" style="22" customWidth="1"/>
    <col min="777" max="777" width="2.5546875" style="22" customWidth="1"/>
    <col min="778" max="778" width="10.44140625" style="22" customWidth="1"/>
    <col min="779" max="779" width="2.44140625" style="22" customWidth="1"/>
    <col min="780" max="1016" width="9.109375" style="22"/>
    <col min="1017" max="1017" width="2" style="22" customWidth="1"/>
    <col min="1018" max="1018" width="6.44140625" style="22" customWidth="1"/>
    <col min="1019" max="1019" width="1.6640625" style="22" customWidth="1"/>
    <col min="1020" max="1020" width="1.33203125" style="22" customWidth="1"/>
    <col min="1021" max="1021" width="13" style="22" customWidth="1"/>
    <col min="1022" max="1022" width="2.109375" style="22" customWidth="1"/>
    <col min="1023" max="1023" width="1.33203125" style="22" customWidth="1"/>
    <col min="1024" max="1024" width="2" style="22" customWidth="1"/>
    <col min="1025" max="1025" width="15" style="22" customWidth="1"/>
    <col min="1026" max="1026" width="1.44140625" style="22" customWidth="1"/>
    <col min="1027" max="1027" width="2" style="22" customWidth="1"/>
    <col min="1028" max="1028" width="11.5546875" style="22" customWidth="1"/>
    <col min="1029" max="1029" width="1.88671875" style="22" customWidth="1"/>
    <col min="1030" max="1030" width="2.5546875" style="22" customWidth="1"/>
    <col min="1031" max="1031" width="11.5546875" style="22" customWidth="1"/>
    <col min="1032" max="1032" width="2.88671875" style="22" customWidth="1"/>
    <col min="1033" max="1033" width="2.5546875" style="22" customWidth="1"/>
    <col min="1034" max="1034" width="10.44140625" style="22" customWidth="1"/>
    <col min="1035" max="1035" width="2.44140625" style="22" customWidth="1"/>
    <col min="1036" max="1272" width="9.109375" style="22"/>
    <col min="1273" max="1273" width="2" style="22" customWidth="1"/>
    <col min="1274" max="1274" width="6.44140625" style="22" customWidth="1"/>
    <col min="1275" max="1275" width="1.6640625" style="22" customWidth="1"/>
    <col min="1276" max="1276" width="1.33203125" style="22" customWidth="1"/>
    <col min="1277" max="1277" width="13" style="22" customWidth="1"/>
    <col min="1278" max="1278" width="2.109375" style="22" customWidth="1"/>
    <col min="1279" max="1279" width="1.33203125" style="22" customWidth="1"/>
    <col min="1280" max="1280" width="2" style="22" customWidth="1"/>
    <col min="1281" max="1281" width="15" style="22" customWidth="1"/>
    <col min="1282" max="1282" width="1.44140625" style="22" customWidth="1"/>
    <col min="1283" max="1283" width="2" style="22" customWidth="1"/>
    <col min="1284" max="1284" width="11.5546875" style="22" customWidth="1"/>
    <col min="1285" max="1285" width="1.88671875" style="22" customWidth="1"/>
    <col min="1286" max="1286" width="2.5546875" style="22" customWidth="1"/>
    <col min="1287" max="1287" width="11.5546875" style="22" customWidth="1"/>
    <col min="1288" max="1288" width="2.88671875" style="22" customWidth="1"/>
    <col min="1289" max="1289" width="2.5546875" style="22" customWidth="1"/>
    <col min="1290" max="1290" width="10.44140625" style="22" customWidth="1"/>
    <col min="1291" max="1291" width="2.44140625" style="22" customWidth="1"/>
    <col min="1292" max="1528" width="9.109375" style="22"/>
    <col min="1529" max="1529" width="2" style="22" customWidth="1"/>
    <col min="1530" max="1530" width="6.44140625" style="22" customWidth="1"/>
    <col min="1531" max="1531" width="1.6640625" style="22" customWidth="1"/>
    <col min="1532" max="1532" width="1.33203125" style="22" customWidth="1"/>
    <col min="1533" max="1533" width="13" style="22" customWidth="1"/>
    <col min="1534" max="1534" width="2.109375" style="22" customWidth="1"/>
    <col min="1535" max="1535" width="1.33203125" style="22" customWidth="1"/>
    <col min="1536" max="1536" width="2" style="22" customWidth="1"/>
    <col min="1537" max="1537" width="15" style="22" customWidth="1"/>
    <col min="1538" max="1538" width="1.44140625" style="22" customWidth="1"/>
    <col min="1539" max="1539" width="2" style="22" customWidth="1"/>
    <col min="1540" max="1540" width="11.5546875" style="22" customWidth="1"/>
    <col min="1541" max="1541" width="1.88671875" style="22" customWidth="1"/>
    <col min="1542" max="1542" width="2.5546875" style="22" customWidth="1"/>
    <col min="1543" max="1543" width="11.5546875" style="22" customWidth="1"/>
    <col min="1544" max="1544" width="2.88671875" style="22" customWidth="1"/>
    <col min="1545" max="1545" width="2.5546875" style="22" customWidth="1"/>
    <col min="1546" max="1546" width="10.44140625" style="22" customWidth="1"/>
    <col min="1547" max="1547" width="2.44140625" style="22" customWidth="1"/>
    <col min="1548" max="1784" width="9.109375" style="22"/>
    <col min="1785" max="1785" width="2" style="22" customWidth="1"/>
    <col min="1786" max="1786" width="6.44140625" style="22" customWidth="1"/>
    <col min="1787" max="1787" width="1.6640625" style="22" customWidth="1"/>
    <col min="1788" max="1788" width="1.33203125" style="22" customWidth="1"/>
    <col min="1789" max="1789" width="13" style="22" customWidth="1"/>
    <col min="1790" max="1790" width="2.109375" style="22" customWidth="1"/>
    <col min="1791" max="1791" width="1.33203125" style="22" customWidth="1"/>
    <col min="1792" max="1792" width="2" style="22" customWidth="1"/>
    <col min="1793" max="1793" width="15" style="22" customWidth="1"/>
    <col min="1794" max="1794" width="1.44140625" style="22" customWidth="1"/>
    <col min="1795" max="1795" width="2" style="22" customWidth="1"/>
    <col min="1796" max="1796" width="11.5546875" style="22" customWidth="1"/>
    <col min="1797" max="1797" width="1.88671875" style="22" customWidth="1"/>
    <col min="1798" max="1798" width="2.5546875" style="22" customWidth="1"/>
    <col min="1799" max="1799" width="11.5546875" style="22" customWidth="1"/>
    <col min="1800" max="1800" width="2.88671875" style="22" customWidth="1"/>
    <col min="1801" max="1801" width="2.5546875" style="22" customWidth="1"/>
    <col min="1802" max="1802" width="10.44140625" style="22" customWidth="1"/>
    <col min="1803" max="1803" width="2.44140625" style="22" customWidth="1"/>
    <col min="1804" max="2040" width="9.109375" style="22"/>
    <col min="2041" max="2041" width="2" style="22" customWidth="1"/>
    <col min="2042" max="2042" width="6.44140625" style="22" customWidth="1"/>
    <col min="2043" max="2043" width="1.6640625" style="22" customWidth="1"/>
    <col min="2044" max="2044" width="1.33203125" style="22" customWidth="1"/>
    <col min="2045" max="2045" width="13" style="22" customWidth="1"/>
    <col min="2046" max="2046" width="2.109375" style="22" customWidth="1"/>
    <col min="2047" max="2047" width="1.33203125" style="22" customWidth="1"/>
    <col min="2048" max="2048" width="2" style="22" customWidth="1"/>
    <col min="2049" max="2049" width="15" style="22" customWidth="1"/>
    <col min="2050" max="2050" width="1.44140625" style="22" customWidth="1"/>
    <col min="2051" max="2051" width="2" style="22" customWidth="1"/>
    <col min="2052" max="2052" width="11.5546875" style="22" customWidth="1"/>
    <col min="2053" max="2053" width="1.88671875" style="22" customWidth="1"/>
    <col min="2054" max="2054" width="2.5546875" style="22" customWidth="1"/>
    <col min="2055" max="2055" width="11.5546875" style="22" customWidth="1"/>
    <col min="2056" max="2056" width="2.88671875" style="22" customWidth="1"/>
    <col min="2057" max="2057" width="2.5546875" style="22" customWidth="1"/>
    <col min="2058" max="2058" width="10.44140625" style="22" customWidth="1"/>
    <col min="2059" max="2059" width="2.44140625" style="22" customWidth="1"/>
    <col min="2060" max="2296" width="9.109375" style="22"/>
    <col min="2297" max="2297" width="2" style="22" customWidth="1"/>
    <col min="2298" max="2298" width="6.44140625" style="22" customWidth="1"/>
    <col min="2299" max="2299" width="1.6640625" style="22" customWidth="1"/>
    <col min="2300" max="2300" width="1.33203125" style="22" customWidth="1"/>
    <col min="2301" max="2301" width="13" style="22" customWidth="1"/>
    <col min="2302" max="2302" width="2.109375" style="22" customWidth="1"/>
    <col min="2303" max="2303" width="1.33203125" style="22" customWidth="1"/>
    <col min="2304" max="2304" width="2" style="22" customWidth="1"/>
    <col min="2305" max="2305" width="15" style="22" customWidth="1"/>
    <col min="2306" max="2306" width="1.44140625" style="22" customWidth="1"/>
    <col min="2307" max="2307" width="2" style="22" customWidth="1"/>
    <col min="2308" max="2308" width="11.5546875" style="22" customWidth="1"/>
    <col min="2309" max="2309" width="1.88671875" style="22" customWidth="1"/>
    <col min="2310" max="2310" width="2.5546875" style="22" customWidth="1"/>
    <col min="2311" max="2311" width="11.5546875" style="22" customWidth="1"/>
    <col min="2312" max="2312" width="2.88671875" style="22" customWidth="1"/>
    <col min="2313" max="2313" width="2.5546875" style="22" customWidth="1"/>
    <col min="2314" max="2314" width="10.44140625" style="22" customWidth="1"/>
    <col min="2315" max="2315" width="2.44140625" style="22" customWidth="1"/>
    <col min="2316" max="2552" width="9.109375" style="22"/>
    <col min="2553" max="2553" width="2" style="22" customWidth="1"/>
    <col min="2554" max="2554" width="6.44140625" style="22" customWidth="1"/>
    <col min="2555" max="2555" width="1.6640625" style="22" customWidth="1"/>
    <col min="2556" max="2556" width="1.33203125" style="22" customWidth="1"/>
    <col min="2557" max="2557" width="13" style="22" customWidth="1"/>
    <col min="2558" max="2558" width="2.109375" style="22" customWidth="1"/>
    <col min="2559" max="2559" width="1.33203125" style="22" customWidth="1"/>
    <col min="2560" max="2560" width="2" style="22" customWidth="1"/>
    <col min="2561" max="2561" width="15" style="22" customWidth="1"/>
    <col min="2562" max="2562" width="1.44140625" style="22" customWidth="1"/>
    <col min="2563" max="2563" width="2" style="22" customWidth="1"/>
    <col min="2564" max="2564" width="11.5546875" style="22" customWidth="1"/>
    <col min="2565" max="2565" width="1.88671875" style="22" customWidth="1"/>
    <col min="2566" max="2566" width="2.5546875" style="22" customWidth="1"/>
    <col min="2567" max="2567" width="11.5546875" style="22" customWidth="1"/>
    <col min="2568" max="2568" width="2.88671875" style="22" customWidth="1"/>
    <col min="2569" max="2569" width="2.5546875" style="22" customWidth="1"/>
    <col min="2570" max="2570" width="10.44140625" style="22" customWidth="1"/>
    <col min="2571" max="2571" width="2.44140625" style="22" customWidth="1"/>
    <col min="2572" max="2808" width="9.109375" style="22"/>
    <col min="2809" max="2809" width="2" style="22" customWidth="1"/>
    <col min="2810" max="2810" width="6.44140625" style="22" customWidth="1"/>
    <col min="2811" max="2811" width="1.6640625" style="22" customWidth="1"/>
    <col min="2812" max="2812" width="1.33203125" style="22" customWidth="1"/>
    <col min="2813" max="2813" width="13" style="22" customWidth="1"/>
    <col min="2814" max="2814" width="2.109375" style="22" customWidth="1"/>
    <col min="2815" max="2815" width="1.33203125" style="22" customWidth="1"/>
    <col min="2816" max="2816" width="2" style="22" customWidth="1"/>
    <col min="2817" max="2817" width="15" style="22" customWidth="1"/>
    <col min="2818" max="2818" width="1.44140625" style="22" customWidth="1"/>
    <col min="2819" max="2819" width="2" style="22" customWidth="1"/>
    <col min="2820" max="2820" width="11.5546875" style="22" customWidth="1"/>
    <col min="2821" max="2821" width="1.88671875" style="22" customWidth="1"/>
    <col min="2822" max="2822" width="2.5546875" style="22" customWidth="1"/>
    <col min="2823" max="2823" width="11.5546875" style="22" customWidth="1"/>
    <col min="2824" max="2824" width="2.88671875" style="22" customWidth="1"/>
    <col min="2825" max="2825" width="2.5546875" style="22" customWidth="1"/>
    <col min="2826" max="2826" width="10.44140625" style="22" customWidth="1"/>
    <col min="2827" max="2827" width="2.44140625" style="22" customWidth="1"/>
    <col min="2828" max="3064" width="9.109375" style="22"/>
    <col min="3065" max="3065" width="2" style="22" customWidth="1"/>
    <col min="3066" max="3066" width="6.44140625" style="22" customWidth="1"/>
    <col min="3067" max="3067" width="1.6640625" style="22" customWidth="1"/>
    <col min="3068" max="3068" width="1.33203125" style="22" customWidth="1"/>
    <col min="3069" max="3069" width="13" style="22" customWidth="1"/>
    <col min="3070" max="3070" width="2.109375" style="22" customWidth="1"/>
    <col min="3071" max="3071" width="1.33203125" style="22" customWidth="1"/>
    <col min="3072" max="3072" width="2" style="22" customWidth="1"/>
    <col min="3073" max="3073" width="15" style="22" customWidth="1"/>
    <col min="3074" max="3074" width="1.44140625" style="22" customWidth="1"/>
    <col min="3075" max="3075" width="2" style="22" customWidth="1"/>
    <col min="3076" max="3076" width="11.5546875" style="22" customWidth="1"/>
    <col min="3077" max="3077" width="1.88671875" style="22" customWidth="1"/>
    <col min="3078" max="3078" width="2.5546875" style="22" customWidth="1"/>
    <col min="3079" max="3079" width="11.5546875" style="22" customWidth="1"/>
    <col min="3080" max="3080" width="2.88671875" style="22" customWidth="1"/>
    <col min="3081" max="3081" width="2.5546875" style="22" customWidth="1"/>
    <col min="3082" max="3082" width="10.44140625" style="22" customWidth="1"/>
    <col min="3083" max="3083" width="2.44140625" style="22" customWidth="1"/>
    <col min="3084" max="3320" width="9.109375" style="22"/>
    <col min="3321" max="3321" width="2" style="22" customWidth="1"/>
    <col min="3322" max="3322" width="6.44140625" style="22" customWidth="1"/>
    <col min="3323" max="3323" width="1.6640625" style="22" customWidth="1"/>
    <col min="3324" max="3324" width="1.33203125" style="22" customWidth="1"/>
    <col min="3325" max="3325" width="13" style="22" customWidth="1"/>
    <col min="3326" max="3326" width="2.109375" style="22" customWidth="1"/>
    <col min="3327" max="3327" width="1.33203125" style="22" customWidth="1"/>
    <col min="3328" max="3328" width="2" style="22" customWidth="1"/>
    <col min="3329" max="3329" width="15" style="22" customWidth="1"/>
    <col min="3330" max="3330" width="1.44140625" style="22" customWidth="1"/>
    <col min="3331" max="3331" width="2" style="22" customWidth="1"/>
    <col min="3332" max="3332" width="11.5546875" style="22" customWidth="1"/>
    <col min="3333" max="3333" width="1.88671875" style="22" customWidth="1"/>
    <col min="3334" max="3334" width="2.5546875" style="22" customWidth="1"/>
    <col min="3335" max="3335" width="11.5546875" style="22" customWidth="1"/>
    <col min="3336" max="3336" width="2.88671875" style="22" customWidth="1"/>
    <col min="3337" max="3337" width="2.5546875" style="22" customWidth="1"/>
    <col min="3338" max="3338" width="10.44140625" style="22" customWidth="1"/>
    <col min="3339" max="3339" width="2.44140625" style="22" customWidth="1"/>
    <col min="3340" max="3576" width="9.109375" style="22"/>
    <col min="3577" max="3577" width="2" style="22" customWidth="1"/>
    <col min="3578" max="3578" width="6.44140625" style="22" customWidth="1"/>
    <col min="3579" max="3579" width="1.6640625" style="22" customWidth="1"/>
    <col min="3580" max="3580" width="1.33203125" style="22" customWidth="1"/>
    <col min="3581" max="3581" width="13" style="22" customWidth="1"/>
    <col min="3582" max="3582" width="2.109375" style="22" customWidth="1"/>
    <col min="3583" max="3583" width="1.33203125" style="22" customWidth="1"/>
    <col min="3584" max="3584" width="2" style="22" customWidth="1"/>
    <col min="3585" max="3585" width="15" style="22" customWidth="1"/>
    <col min="3586" max="3586" width="1.44140625" style="22" customWidth="1"/>
    <col min="3587" max="3587" width="2" style="22" customWidth="1"/>
    <col min="3588" max="3588" width="11.5546875" style="22" customWidth="1"/>
    <col min="3589" max="3589" width="1.88671875" style="22" customWidth="1"/>
    <col min="3590" max="3590" width="2.5546875" style="22" customWidth="1"/>
    <col min="3591" max="3591" width="11.5546875" style="22" customWidth="1"/>
    <col min="3592" max="3592" width="2.88671875" style="22" customWidth="1"/>
    <col min="3593" max="3593" width="2.5546875" style="22" customWidth="1"/>
    <col min="3594" max="3594" width="10.44140625" style="22" customWidth="1"/>
    <col min="3595" max="3595" width="2.44140625" style="22" customWidth="1"/>
    <col min="3596" max="3832" width="9.109375" style="22"/>
    <col min="3833" max="3833" width="2" style="22" customWidth="1"/>
    <col min="3834" max="3834" width="6.44140625" style="22" customWidth="1"/>
    <col min="3835" max="3835" width="1.6640625" style="22" customWidth="1"/>
    <col min="3836" max="3836" width="1.33203125" style="22" customWidth="1"/>
    <col min="3837" max="3837" width="13" style="22" customWidth="1"/>
    <col min="3838" max="3838" width="2.109375" style="22" customWidth="1"/>
    <col min="3839" max="3839" width="1.33203125" style="22" customWidth="1"/>
    <col min="3840" max="3840" width="2" style="22" customWidth="1"/>
    <col min="3841" max="3841" width="15" style="22" customWidth="1"/>
    <col min="3842" max="3842" width="1.44140625" style="22" customWidth="1"/>
    <col min="3843" max="3843" width="2" style="22" customWidth="1"/>
    <col min="3844" max="3844" width="11.5546875" style="22" customWidth="1"/>
    <col min="3845" max="3845" width="1.88671875" style="22" customWidth="1"/>
    <col min="3846" max="3846" width="2.5546875" style="22" customWidth="1"/>
    <col min="3847" max="3847" width="11.5546875" style="22" customWidth="1"/>
    <col min="3848" max="3848" width="2.88671875" style="22" customWidth="1"/>
    <col min="3849" max="3849" width="2.5546875" style="22" customWidth="1"/>
    <col min="3850" max="3850" width="10.44140625" style="22" customWidth="1"/>
    <col min="3851" max="3851" width="2.44140625" style="22" customWidth="1"/>
    <col min="3852" max="4088" width="9.109375" style="22"/>
    <col min="4089" max="4089" width="2" style="22" customWidth="1"/>
    <col min="4090" max="4090" width="6.44140625" style="22" customWidth="1"/>
    <col min="4091" max="4091" width="1.6640625" style="22" customWidth="1"/>
    <col min="4092" max="4092" width="1.33203125" style="22" customWidth="1"/>
    <col min="4093" max="4093" width="13" style="22" customWidth="1"/>
    <col min="4094" max="4094" width="2.109375" style="22" customWidth="1"/>
    <col min="4095" max="4095" width="1.33203125" style="22" customWidth="1"/>
    <col min="4096" max="4096" width="2" style="22" customWidth="1"/>
    <col min="4097" max="4097" width="15" style="22" customWidth="1"/>
    <col min="4098" max="4098" width="1.44140625" style="22" customWidth="1"/>
    <col min="4099" max="4099" width="2" style="22" customWidth="1"/>
    <col min="4100" max="4100" width="11.5546875" style="22" customWidth="1"/>
    <col min="4101" max="4101" width="1.88671875" style="22" customWidth="1"/>
    <col min="4102" max="4102" width="2.5546875" style="22" customWidth="1"/>
    <col min="4103" max="4103" width="11.5546875" style="22" customWidth="1"/>
    <col min="4104" max="4104" width="2.88671875" style="22" customWidth="1"/>
    <col min="4105" max="4105" width="2.5546875" style="22" customWidth="1"/>
    <col min="4106" max="4106" width="10.44140625" style="22" customWidth="1"/>
    <col min="4107" max="4107" width="2.44140625" style="22" customWidth="1"/>
    <col min="4108" max="4344" width="9.109375" style="22"/>
    <col min="4345" max="4345" width="2" style="22" customWidth="1"/>
    <col min="4346" max="4346" width="6.44140625" style="22" customWidth="1"/>
    <col min="4347" max="4347" width="1.6640625" style="22" customWidth="1"/>
    <col min="4348" max="4348" width="1.33203125" style="22" customWidth="1"/>
    <col min="4349" max="4349" width="13" style="22" customWidth="1"/>
    <col min="4350" max="4350" width="2.109375" style="22" customWidth="1"/>
    <col min="4351" max="4351" width="1.33203125" style="22" customWidth="1"/>
    <col min="4352" max="4352" width="2" style="22" customWidth="1"/>
    <col min="4353" max="4353" width="15" style="22" customWidth="1"/>
    <col min="4354" max="4354" width="1.44140625" style="22" customWidth="1"/>
    <col min="4355" max="4355" width="2" style="22" customWidth="1"/>
    <col min="4356" max="4356" width="11.5546875" style="22" customWidth="1"/>
    <col min="4357" max="4357" width="1.88671875" style="22" customWidth="1"/>
    <col min="4358" max="4358" width="2.5546875" style="22" customWidth="1"/>
    <col min="4359" max="4359" width="11.5546875" style="22" customWidth="1"/>
    <col min="4360" max="4360" width="2.88671875" style="22" customWidth="1"/>
    <col min="4361" max="4361" width="2.5546875" style="22" customWidth="1"/>
    <col min="4362" max="4362" width="10.44140625" style="22" customWidth="1"/>
    <col min="4363" max="4363" width="2.44140625" style="22" customWidth="1"/>
    <col min="4364" max="4600" width="9.109375" style="22"/>
    <col min="4601" max="4601" width="2" style="22" customWidth="1"/>
    <col min="4602" max="4602" width="6.44140625" style="22" customWidth="1"/>
    <col min="4603" max="4603" width="1.6640625" style="22" customWidth="1"/>
    <col min="4604" max="4604" width="1.33203125" style="22" customWidth="1"/>
    <col min="4605" max="4605" width="13" style="22" customWidth="1"/>
    <col min="4606" max="4606" width="2.109375" style="22" customWidth="1"/>
    <col min="4607" max="4607" width="1.33203125" style="22" customWidth="1"/>
    <col min="4608" max="4608" width="2" style="22" customWidth="1"/>
    <col min="4609" max="4609" width="15" style="22" customWidth="1"/>
    <col min="4610" max="4610" width="1.44140625" style="22" customWidth="1"/>
    <col min="4611" max="4611" width="2" style="22" customWidth="1"/>
    <col min="4612" max="4612" width="11.5546875" style="22" customWidth="1"/>
    <col min="4613" max="4613" width="1.88671875" style="22" customWidth="1"/>
    <col min="4614" max="4614" width="2.5546875" style="22" customWidth="1"/>
    <col min="4615" max="4615" width="11.5546875" style="22" customWidth="1"/>
    <col min="4616" max="4616" width="2.88671875" style="22" customWidth="1"/>
    <col min="4617" max="4617" width="2.5546875" style="22" customWidth="1"/>
    <col min="4618" max="4618" width="10.44140625" style="22" customWidth="1"/>
    <col min="4619" max="4619" width="2.44140625" style="22" customWidth="1"/>
    <col min="4620" max="4856" width="9.109375" style="22"/>
    <col min="4857" max="4857" width="2" style="22" customWidth="1"/>
    <col min="4858" max="4858" width="6.44140625" style="22" customWidth="1"/>
    <col min="4859" max="4859" width="1.6640625" style="22" customWidth="1"/>
    <col min="4860" max="4860" width="1.33203125" style="22" customWidth="1"/>
    <col min="4861" max="4861" width="13" style="22" customWidth="1"/>
    <col min="4862" max="4862" width="2.109375" style="22" customWidth="1"/>
    <col min="4863" max="4863" width="1.33203125" style="22" customWidth="1"/>
    <col min="4864" max="4864" width="2" style="22" customWidth="1"/>
    <col min="4865" max="4865" width="15" style="22" customWidth="1"/>
    <col min="4866" max="4866" width="1.44140625" style="22" customWidth="1"/>
    <col min="4867" max="4867" width="2" style="22" customWidth="1"/>
    <col min="4868" max="4868" width="11.5546875" style="22" customWidth="1"/>
    <col min="4869" max="4869" width="1.88671875" style="22" customWidth="1"/>
    <col min="4870" max="4870" width="2.5546875" style="22" customWidth="1"/>
    <col min="4871" max="4871" width="11.5546875" style="22" customWidth="1"/>
    <col min="4872" max="4872" width="2.88671875" style="22" customWidth="1"/>
    <col min="4873" max="4873" width="2.5546875" style="22" customWidth="1"/>
    <col min="4874" max="4874" width="10.44140625" style="22" customWidth="1"/>
    <col min="4875" max="4875" width="2.44140625" style="22" customWidth="1"/>
    <col min="4876" max="5112" width="9.109375" style="22"/>
    <col min="5113" max="5113" width="2" style="22" customWidth="1"/>
    <col min="5114" max="5114" width="6.44140625" style="22" customWidth="1"/>
    <col min="5115" max="5115" width="1.6640625" style="22" customWidth="1"/>
    <col min="5116" max="5116" width="1.33203125" style="22" customWidth="1"/>
    <col min="5117" max="5117" width="13" style="22" customWidth="1"/>
    <col min="5118" max="5118" width="2.109375" style="22" customWidth="1"/>
    <col min="5119" max="5119" width="1.33203125" style="22" customWidth="1"/>
    <col min="5120" max="5120" width="2" style="22" customWidth="1"/>
    <col min="5121" max="5121" width="15" style="22" customWidth="1"/>
    <col min="5122" max="5122" width="1.44140625" style="22" customWidth="1"/>
    <col min="5123" max="5123" width="2" style="22" customWidth="1"/>
    <col min="5124" max="5124" width="11.5546875" style="22" customWidth="1"/>
    <col min="5125" max="5125" width="1.88671875" style="22" customWidth="1"/>
    <col min="5126" max="5126" width="2.5546875" style="22" customWidth="1"/>
    <col min="5127" max="5127" width="11.5546875" style="22" customWidth="1"/>
    <col min="5128" max="5128" width="2.88671875" style="22" customWidth="1"/>
    <col min="5129" max="5129" width="2.5546875" style="22" customWidth="1"/>
    <col min="5130" max="5130" width="10.44140625" style="22" customWidth="1"/>
    <col min="5131" max="5131" width="2.44140625" style="22" customWidth="1"/>
    <col min="5132" max="5368" width="9.109375" style="22"/>
    <col min="5369" max="5369" width="2" style="22" customWidth="1"/>
    <col min="5370" max="5370" width="6.44140625" style="22" customWidth="1"/>
    <col min="5371" max="5371" width="1.6640625" style="22" customWidth="1"/>
    <col min="5372" max="5372" width="1.33203125" style="22" customWidth="1"/>
    <col min="5373" max="5373" width="13" style="22" customWidth="1"/>
    <col min="5374" max="5374" width="2.109375" style="22" customWidth="1"/>
    <col min="5375" max="5375" width="1.33203125" style="22" customWidth="1"/>
    <col min="5376" max="5376" width="2" style="22" customWidth="1"/>
    <col min="5377" max="5377" width="15" style="22" customWidth="1"/>
    <col min="5378" max="5378" width="1.44140625" style="22" customWidth="1"/>
    <col min="5379" max="5379" width="2" style="22" customWidth="1"/>
    <col min="5380" max="5380" width="11.5546875" style="22" customWidth="1"/>
    <col min="5381" max="5381" width="1.88671875" style="22" customWidth="1"/>
    <col min="5382" max="5382" width="2.5546875" style="22" customWidth="1"/>
    <col min="5383" max="5383" width="11.5546875" style="22" customWidth="1"/>
    <col min="5384" max="5384" width="2.88671875" style="22" customWidth="1"/>
    <col min="5385" max="5385" width="2.5546875" style="22" customWidth="1"/>
    <col min="5386" max="5386" width="10.44140625" style="22" customWidth="1"/>
    <col min="5387" max="5387" width="2.44140625" style="22" customWidth="1"/>
    <col min="5388" max="5624" width="9.109375" style="22"/>
    <col min="5625" max="5625" width="2" style="22" customWidth="1"/>
    <col min="5626" max="5626" width="6.44140625" style="22" customWidth="1"/>
    <col min="5627" max="5627" width="1.6640625" style="22" customWidth="1"/>
    <col min="5628" max="5628" width="1.33203125" style="22" customWidth="1"/>
    <col min="5629" max="5629" width="13" style="22" customWidth="1"/>
    <col min="5630" max="5630" width="2.109375" style="22" customWidth="1"/>
    <col min="5631" max="5631" width="1.33203125" style="22" customWidth="1"/>
    <col min="5632" max="5632" width="2" style="22" customWidth="1"/>
    <col min="5633" max="5633" width="15" style="22" customWidth="1"/>
    <col min="5634" max="5634" width="1.44140625" style="22" customWidth="1"/>
    <col min="5635" max="5635" width="2" style="22" customWidth="1"/>
    <col min="5636" max="5636" width="11.5546875" style="22" customWidth="1"/>
    <col min="5637" max="5637" width="1.88671875" style="22" customWidth="1"/>
    <col min="5638" max="5638" width="2.5546875" style="22" customWidth="1"/>
    <col min="5639" max="5639" width="11.5546875" style="22" customWidth="1"/>
    <col min="5640" max="5640" width="2.88671875" style="22" customWidth="1"/>
    <col min="5641" max="5641" width="2.5546875" style="22" customWidth="1"/>
    <col min="5642" max="5642" width="10.44140625" style="22" customWidth="1"/>
    <col min="5643" max="5643" width="2.44140625" style="22" customWidth="1"/>
    <col min="5644" max="5880" width="9.109375" style="22"/>
    <col min="5881" max="5881" width="2" style="22" customWidth="1"/>
    <col min="5882" max="5882" width="6.44140625" style="22" customWidth="1"/>
    <col min="5883" max="5883" width="1.6640625" style="22" customWidth="1"/>
    <col min="5884" max="5884" width="1.33203125" style="22" customWidth="1"/>
    <col min="5885" max="5885" width="13" style="22" customWidth="1"/>
    <col min="5886" max="5886" width="2.109375" style="22" customWidth="1"/>
    <col min="5887" max="5887" width="1.33203125" style="22" customWidth="1"/>
    <col min="5888" max="5888" width="2" style="22" customWidth="1"/>
    <col min="5889" max="5889" width="15" style="22" customWidth="1"/>
    <col min="5890" max="5890" width="1.44140625" style="22" customWidth="1"/>
    <col min="5891" max="5891" width="2" style="22" customWidth="1"/>
    <col min="5892" max="5892" width="11.5546875" style="22" customWidth="1"/>
    <col min="5893" max="5893" width="1.88671875" style="22" customWidth="1"/>
    <col min="5894" max="5894" width="2.5546875" style="22" customWidth="1"/>
    <col min="5895" max="5895" width="11.5546875" style="22" customWidth="1"/>
    <col min="5896" max="5896" width="2.88671875" style="22" customWidth="1"/>
    <col min="5897" max="5897" width="2.5546875" style="22" customWidth="1"/>
    <col min="5898" max="5898" width="10.44140625" style="22" customWidth="1"/>
    <col min="5899" max="5899" width="2.44140625" style="22" customWidth="1"/>
    <col min="5900" max="6136" width="9.109375" style="22"/>
    <col min="6137" max="6137" width="2" style="22" customWidth="1"/>
    <col min="6138" max="6138" width="6.44140625" style="22" customWidth="1"/>
    <col min="6139" max="6139" width="1.6640625" style="22" customWidth="1"/>
    <col min="6140" max="6140" width="1.33203125" style="22" customWidth="1"/>
    <col min="6141" max="6141" width="13" style="22" customWidth="1"/>
    <col min="6142" max="6142" width="2.109375" style="22" customWidth="1"/>
    <col min="6143" max="6143" width="1.33203125" style="22" customWidth="1"/>
    <col min="6144" max="6144" width="2" style="22" customWidth="1"/>
    <col min="6145" max="6145" width="15" style="22" customWidth="1"/>
    <col min="6146" max="6146" width="1.44140625" style="22" customWidth="1"/>
    <col min="6147" max="6147" width="2" style="22" customWidth="1"/>
    <col min="6148" max="6148" width="11.5546875" style="22" customWidth="1"/>
    <col min="6149" max="6149" width="1.88671875" style="22" customWidth="1"/>
    <col min="6150" max="6150" width="2.5546875" style="22" customWidth="1"/>
    <col min="6151" max="6151" width="11.5546875" style="22" customWidth="1"/>
    <col min="6152" max="6152" width="2.88671875" style="22" customWidth="1"/>
    <col min="6153" max="6153" width="2.5546875" style="22" customWidth="1"/>
    <col min="6154" max="6154" width="10.44140625" style="22" customWidth="1"/>
    <col min="6155" max="6155" width="2.44140625" style="22" customWidth="1"/>
    <col min="6156" max="6392" width="9.109375" style="22"/>
    <col min="6393" max="6393" width="2" style="22" customWidth="1"/>
    <col min="6394" max="6394" width="6.44140625" style="22" customWidth="1"/>
    <col min="6395" max="6395" width="1.6640625" style="22" customWidth="1"/>
    <col min="6396" max="6396" width="1.33203125" style="22" customWidth="1"/>
    <col min="6397" max="6397" width="13" style="22" customWidth="1"/>
    <col min="6398" max="6398" width="2.109375" style="22" customWidth="1"/>
    <col min="6399" max="6399" width="1.33203125" style="22" customWidth="1"/>
    <col min="6400" max="6400" width="2" style="22" customWidth="1"/>
    <col min="6401" max="6401" width="15" style="22" customWidth="1"/>
    <col min="6402" max="6402" width="1.44140625" style="22" customWidth="1"/>
    <col min="6403" max="6403" width="2" style="22" customWidth="1"/>
    <col min="6404" max="6404" width="11.5546875" style="22" customWidth="1"/>
    <col min="6405" max="6405" width="1.88671875" style="22" customWidth="1"/>
    <col min="6406" max="6406" width="2.5546875" style="22" customWidth="1"/>
    <col min="6407" max="6407" width="11.5546875" style="22" customWidth="1"/>
    <col min="6408" max="6408" width="2.88671875" style="22" customWidth="1"/>
    <col min="6409" max="6409" width="2.5546875" style="22" customWidth="1"/>
    <col min="6410" max="6410" width="10.44140625" style="22" customWidth="1"/>
    <col min="6411" max="6411" width="2.44140625" style="22" customWidth="1"/>
    <col min="6412" max="6648" width="9.109375" style="22"/>
    <col min="6649" max="6649" width="2" style="22" customWidth="1"/>
    <col min="6650" max="6650" width="6.44140625" style="22" customWidth="1"/>
    <col min="6651" max="6651" width="1.6640625" style="22" customWidth="1"/>
    <col min="6652" max="6652" width="1.33203125" style="22" customWidth="1"/>
    <col min="6653" max="6653" width="13" style="22" customWidth="1"/>
    <col min="6654" max="6654" width="2.109375" style="22" customWidth="1"/>
    <col min="6655" max="6655" width="1.33203125" style="22" customWidth="1"/>
    <col min="6656" max="6656" width="2" style="22" customWidth="1"/>
    <col min="6657" max="6657" width="15" style="22" customWidth="1"/>
    <col min="6658" max="6658" width="1.44140625" style="22" customWidth="1"/>
    <col min="6659" max="6659" width="2" style="22" customWidth="1"/>
    <col min="6660" max="6660" width="11.5546875" style="22" customWidth="1"/>
    <col min="6661" max="6661" width="1.88671875" style="22" customWidth="1"/>
    <col min="6662" max="6662" width="2.5546875" style="22" customWidth="1"/>
    <col min="6663" max="6663" width="11.5546875" style="22" customWidth="1"/>
    <col min="6664" max="6664" width="2.88671875" style="22" customWidth="1"/>
    <col min="6665" max="6665" width="2.5546875" style="22" customWidth="1"/>
    <col min="6666" max="6666" width="10.44140625" style="22" customWidth="1"/>
    <col min="6667" max="6667" width="2.44140625" style="22" customWidth="1"/>
    <col min="6668" max="6904" width="9.109375" style="22"/>
    <col min="6905" max="6905" width="2" style="22" customWidth="1"/>
    <col min="6906" max="6906" width="6.44140625" style="22" customWidth="1"/>
    <col min="6907" max="6907" width="1.6640625" style="22" customWidth="1"/>
    <col min="6908" max="6908" width="1.33203125" style="22" customWidth="1"/>
    <col min="6909" max="6909" width="13" style="22" customWidth="1"/>
    <col min="6910" max="6910" width="2.109375" style="22" customWidth="1"/>
    <col min="6911" max="6911" width="1.33203125" style="22" customWidth="1"/>
    <col min="6912" max="6912" width="2" style="22" customWidth="1"/>
    <col min="6913" max="6913" width="15" style="22" customWidth="1"/>
    <col min="6914" max="6914" width="1.44140625" style="22" customWidth="1"/>
    <col min="6915" max="6915" width="2" style="22" customWidth="1"/>
    <col min="6916" max="6916" width="11.5546875" style="22" customWidth="1"/>
    <col min="6917" max="6917" width="1.88671875" style="22" customWidth="1"/>
    <col min="6918" max="6918" width="2.5546875" style="22" customWidth="1"/>
    <col min="6919" max="6919" width="11.5546875" style="22" customWidth="1"/>
    <col min="6920" max="6920" width="2.88671875" style="22" customWidth="1"/>
    <col min="6921" max="6921" width="2.5546875" style="22" customWidth="1"/>
    <col min="6922" max="6922" width="10.44140625" style="22" customWidth="1"/>
    <col min="6923" max="6923" width="2.44140625" style="22" customWidth="1"/>
    <col min="6924" max="7160" width="9.109375" style="22"/>
    <col min="7161" max="7161" width="2" style="22" customWidth="1"/>
    <col min="7162" max="7162" width="6.44140625" style="22" customWidth="1"/>
    <col min="7163" max="7163" width="1.6640625" style="22" customWidth="1"/>
    <col min="7164" max="7164" width="1.33203125" style="22" customWidth="1"/>
    <col min="7165" max="7165" width="13" style="22" customWidth="1"/>
    <col min="7166" max="7166" width="2.109375" style="22" customWidth="1"/>
    <col min="7167" max="7167" width="1.33203125" style="22" customWidth="1"/>
    <col min="7168" max="7168" width="2" style="22" customWidth="1"/>
    <col min="7169" max="7169" width="15" style="22" customWidth="1"/>
    <col min="7170" max="7170" width="1.44140625" style="22" customWidth="1"/>
    <col min="7171" max="7171" width="2" style="22" customWidth="1"/>
    <col min="7172" max="7172" width="11.5546875" style="22" customWidth="1"/>
    <col min="7173" max="7173" width="1.88671875" style="22" customWidth="1"/>
    <col min="7174" max="7174" width="2.5546875" style="22" customWidth="1"/>
    <col min="7175" max="7175" width="11.5546875" style="22" customWidth="1"/>
    <col min="7176" max="7176" width="2.88671875" style="22" customWidth="1"/>
    <col min="7177" max="7177" width="2.5546875" style="22" customWidth="1"/>
    <col min="7178" max="7178" width="10.44140625" style="22" customWidth="1"/>
    <col min="7179" max="7179" width="2.44140625" style="22" customWidth="1"/>
    <col min="7180" max="7416" width="9.109375" style="22"/>
    <col min="7417" max="7417" width="2" style="22" customWidth="1"/>
    <col min="7418" max="7418" width="6.44140625" style="22" customWidth="1"/>
    <col min="7419" max="7419" width="1.6640625" style="22" customWidth="1"/>
    <col min="7420" max="7420" width="1.33203125" style="22" customWidth="1"/>
    <col min="7421" max="7421" width="13" style="22" customWidth="1"/>
    <col min="7422" max="7422" width="2.109375" style="22" customWidth="1"/>
    <col min="7423" max="7423" width="1.33203125" style="22" customWidth="1"/>
    <col min="7424" max="7424" width="2" style="22" customWidth="1"/>
    <col min="7425" max="7425" width="15" style="22" customWidth="1"/>
    <col min="7426" max="7426" width="1.44140625" style="22" customWidth="1"/>
    <col min="7427" max="7427" width="2" style="22" customWidth="1"/>
    <col min="7428" max="7428" width="11.5546875" style="22" customWidth="1"/>
    <col min="7429" max="7429" width="1.88671875" style="22" customWidth="1"/>
    <col min="7430" max="7430" width="2.5546875" style="22" customWidth="1"/>
    <col min="7431" max="7431" width="11.5546875" style="22" customWidth="1"/>
    <col min="7432" max="7432" width="2.88671875" style="22" customWidth="1"/>
    <col min="7433" max="7433" width="2.5546875" style="22" customWidth="1"/>
    <col min="7434" max="7434" width="10.44140625" style="22" customWidth="1"/>
    <col min="7435" max="7435" width="2.44140625" style="22" customWidth="1"/>
    <col min="7436" max="7672" width="9.109375" style="22"/>
    <col min="7673" max="7673" width="2" style="22" customWidth="1"/>
    <col min="7674" max="7674" width="6.44140625" style="22" customWidth="1"/>
    <col min="7675" max="7675" width="1.6640625" style="22" customWidth="1"/>
    <col min="7676" max="7676" width="1.33203125" style="22" customWidth="1"/>
    <col min="7677" max="7677" width="13" style="22" customWidth="1"/>
    <col min="7678" max="7678" width="2.109375" style="22" customWidth="1"/>
    <col min="7679" max="7679" width="1.33203125" style="22" customWidth="1"/>
    <col min="7680" max="7680" width="2" style="22" customWidth="1"/>
    <col min="7681" max="7681" width="15" style="22" customWidth="1"/>
    <col min="7682" max="7682" width="1.44140625" style="22" customWidth="1"/>
    <col min="7683" max="7683" width="2" style="22" customWidth="1"/>
    <col min="7684" max="7684" width="11.5546875" style="22" customWidth="1"/>
    <col min="7685" max="7685" width="1.88671875" style="22" customWidth="1"/>
    <col min="7686" max="7686" width="2.5546875" style="22" customWidth="1"/>
    <col min="7687" max="7687" width="11.5546875" style="22" customWidth="1"/>
    <col min="7688" max="7688" width="2.88671875" style="22" customWidth="1"/>
    <col min="7689" max="7689" width="2.5546875" style="22" customWidth="1"/>
    <col min="7690" max="7690" width="10.44140625" style="22" customWidth="1"/>
    <col min="7691" max="7691" width="2.44140625" style="22" customWidth="1"/>
    <col min="7692" max="7928" width="9.109375" style="22"/>
    <col min="7929" max="7929" width="2" style="22" customWidth="1"/>
    <col min="7930" max="7930" width="6.44140625" style="22" customWidth="1"/>
    <col min="7931" max="7931" width="1.6640625" style="22" customWidth="1"/>
    <col min="7932" max="7932" width="1.33203125" style="22" customWidth="1"/>
    <col min="7933" max="7933" width="13" style="22" customWidth="1"/>
    <col min="7934" max="7934" width="2.109375" style="22" customWidth="1"/>
    <col min="7935" max="7935" width="1.33203125" style="22" customWidth="1"/>
    <col min="7936" max="7936" width="2" style="22" customWidth="1"/>
    <col min="7937" max="7937" width="15" style="22" customWidth="1"/>
    <col min="7938" max="7938" width="1.44140625" style="22" customWidth="1"/>
    <col min="7939" max="7939" width="2" style="22" customWidth="1"/>
    <col min="7940" max="7940" width="11.5546875" style="22" customWidth="1"/>
    <col min="7941" max="7941" width="1.88671875" style="22" customWidth="1"/>
    <col min="7942" max="7942" width="2.5546875" style="22" customWidth="1"/>
    <col min="7943" max="7943" width="11.5546875" style="22" customWidth="1"/>
    <col min="7944" max="7944" width="2.88671875" style="22" customWidth="1"/>
    <col min="7945" max="7945" width="2.5546875" style="22" customWidth="1"/>
    <col min="7946" max="7946" width="10.44140625" style="22" customWidth="1"/>
    <col min="7947" max="7947" width="2.44140625" style="22" customWidth="1"/>
    <col min="7948" max="8184" width="9.109375" style="22"/>
    <col min="8185" max="8185" width="2" style="22" customWidth="1"/>
    <col min="8186" max="8186" width="6.44140625" style="22" customWidth="1"/>
    <col min="8187" max="8187" width="1.6640625" style="22" customWidth="1"/>
    <col min="8188" max="8188" width="1.33203125" style="22" customWidth="1"/>
    <col min="8189" max="8189" width="13" style="22" customWidth="1"/>
    <col min="8190" max="8190" width="2.109375" style="22" customWidth="1"/>
    <col min="8191" max="8191" width="1.33203125" style="22" customWidth="1"/>
    <col min="8192" max="8192" width="2" style="22" customWidth="1"/>
    <col min="8193" max="8193" width="15" style="22" customWidth="1"/>
    <col min="8194" max="8194" width="1.44140625" style="22" customWidth="1"/>
    <col min="8195" max="8195" width="2" style="22" customWidth="1"/>
    <col min="8196" max="8196" width="11.5546875" style="22" customWidth="1"/>
    <col min="8197" max="8197" width="1.88671875" style="22" customWidth="1"/>
    <col min="8198" max="8198" width="2.5546875" style="22" customWidth="1"/>
    <col min="8199" max="8199" width="11.5546875" style="22" customWidth="1"/>
    <col min="8200" max="8200" width="2.88671875" style="22" customWidth="1"/>
    <col min="8201" max="8201" width="2.5546875" style="22" customWidth="1"/>
    <col min="8202" max="8202" width="10.44140625" style="22" customWidth="1"/>
    <col min="8203" max="8203" width="2.44140625" style="22" customWidth="1"/>
    <col min="8204" max="8440" width="9.109375" style="22"/>
    <col min="8441" max="8441" width="2" style="22" customWidth="1"/>
    <col min="8442" max="8442" width="6.44140625" style="22" customWidth="1"/>
    <col min="8443" max="8443" width="1.6640625" style="22" customWidth="1"/>
    <col min="8444" max="8444" width="1.33203125" style="22" customWidth="1"/>
    <col min="8445" max="8445" width="13" style="22" customWidth="1"/>
    <col min="8446" max="8446" width="2.109375" style="22" customWidth="1"/>
    <col min="8447" max="8447" width="1.33203125" style="22" customWidth="1"/>
    <col min="8448" max="8448" width="2" style="22" customWidth="1"/>
    <col min="8449" max="8449" width="15" style="22" customWidth="1"/>
    <col min="8450" max="8450" width="1.44140625" style="22" customWidth="1"/>
    <col min="8451" max="8451" width="2" style="22" customWidth="1"/>
    <col min="8452" max="8452" width="11.5546875" style="22" customWidth="1"/>
    <col min="8453" max="8453" width="1.88671875" style="22" customWidth="1"/>
    <col min="8454" max="8454" width="2.5546875" style="22" customWidth="1"/>
    <col min="8455" max="8455" width="11.5546875" style="22" customWidth="1"/>
    <col min="8456" max="8456" width="2.88671875" style="22" customWidth="1"/>
    <col min="8457" max="8457" width="2.5546875" style="22" customWidth="1"/>
    <col min="8458" max="8458" width="10.44140625" style="22" customWidth="1"/>
    <col min="8459" max="8459" width="2.44140625" style="22" customWidth="1"/>
    <col min="8460" max="8696" width="9.109375" style="22"/>
    <col min="8697" max="8697" width="2" style="22" customWidth="1"/>
    <col min="8698" max="8698" width="6.44140625" style="22" customWidth="1"/>
    <col min="8699" max="8699" width="1.6640625" style="22" customWidth="1"/>
    <col min="8700" max="8700" width="1.33203125" style="22" customWidth="1"/>
    <col min="8701" max="8701" width="13" style="22" customWidth="1"/>
    <col min="8702" max="8702" width="2.109375" style="22" customWidth="1"/>
    <col min="8703" max="8703" width="1.33203125" style="22" customWidth="1"/>
    <col min="8704" max="8704" width="2" style="22" customWidth="1"/>
    <col min="8705" max="8705" width="15" style="22" customWidth="1"/>
    <col min="8706" max="8706" width="1.44140625" style="22" customWidth="1"/>
    <col min="8707" max="8707" width="2" style="22" customWidth="1"/>
    <col min="8708" max="8708" width="11.5546875" style="22" customWidth="1"/>
    <col min="8709" max="8709" width="1.88671875" style="22" customWidth="1"/>
    <col min="8710" max="8710" width="2.5546875" style="22" customWidth="1"/>
    <col min="8711" max="8711" width="11.5546875" style="22" customWidth="1"/>
    <col min="8712" max="8712" width="2.88671875" style="22" customWidth="1"/>
    <col min="8713" max="8713" width="2.5546875" style="22" customWidth="1"/>
    <col min="8714" max="8714" width="10.44140625" style="22" customWidth="1"/>
    <col min="8715" max="8715" width="2.44140625" style="22" customWidth="1"/>
    <col min="8716" max="8952" width="9.109375" style="22"/>
    <col min="8953" max="8953" width="2" style="22" customWidth="1"/>
    <col min="8954" max="8954" width="6.44140625" style="22" customWidth="1"/>
    <col min="8955" max="8955" width="1.6640625" style="22" customWidth="1"/>
    <col min="8956" max="8956" width="1.33203125" style="22" customWidth="1"/>
    <col min="8957" max="8957" width="13" style="22" customWidth="1"/>
    <col min="8958" max="8958" width="2.109375" style="22" customWidth="1"/>
    <col min="8959" max="8959" width="1.33203125" style="22" customWidth="1"/>
    <col min="8960" max="8960" width="2" style="22" customWidth="1"/>
    <col min="8961" max="8961" width="15" style="22" customWidth="1"/>
    <col min="8962" max="8962" width="1.44140625" style="22" customWidth="1"/>
    <col min="8963" max="8963" width="2" style="22" customWidth="1"/>
    <col min="8964" max="8964" width="11.5546875" style="22" customWidth="1"/>
    <col min="8965" max="8965" width="1.88671875" style="22" customWidth="1"/>
    <col min="8966" max="8966" width="2.5546875" style="22" customWidth="1"/>
    <col min="8967" max="8967" width="11.5546875" style="22" customWidth="1"/>
    <col min="8968" max="8968" width="2.88671875" style="22" customWidth="1"/>
    <col min="8969" max="8969" width="2.5546875" style="22" customWidth="1"/>
    <col min="8970" max="8970" width="10.44140625" style="22" customWidth="1"/>
    <col min="8971" max="8971" width="2.44140625" style="22" customWidth="1"/>
    <col min="8972" max="9208" width="9.109375" style="22"/>
    <col min="9209" max="9209" width="2" style="22" customWidth="1"/>
    <col min="9210" max="9210" width="6.44140625" style="22" customWidth="1"/>
    <col min="9211" max="9211" width="1.6640625" style="22" customWidth="1"/>
    <col min="9212" max="9212" width="1.33203125" style="22" customWidth="1"/>
    <col min="9213" max="9213" width="13" style="22" customWidth="1"/>
    <col min="9214" max="9214" width="2.109375" style="22" customWidth="1"/>
    <col min="9215" max="9215" width="1.33203125" style="22" customWidth="1"/>
    <col min="9216" max="9216" width="2" style="22" customWidth="1"/>
    <col min="9217" max="9217" width="15" style="22" customWidth="1"/>
    <col min="9218" max="9218" width="1.44140625" style="22" customWidth="1"/>
    <col min="9219" max="9219" width="2" style="22" customWidth="1"/>
    <col min="9220" max="9220" width="11.5546875" style="22" customWidth="1"/>
    <col min="9221" max="9221" width="1.88671875" style="22" customWidth="1"/>
    <col min="9222" max="9222" width="2.5546875" style="22" customWidth="1"/>
    <col min="9223" max="9223" width="11.5546875" style="22" customWidth="1"/>
    <col min="9224" max="9224" width="2.88671875" style="22" customWidth="1"/>
    <col min="9225" max="9225" width="2.5546875" style="22" customWidth="1"/>
    <col min="9226" max="9226" width="10.44140625" style="22" customWidth="1"/>
    <col min="9227" max="9227" width="2.44140625" style="22" customWidth="1"/>
    <col min="9228" max="9464" width="9.109375" style="22"/>
    <col min="9465" max="9465" width="2" style="22" customWidth="1"/>
    <col min="9466" max="9466" width="6.44140625" style="22" customWidth="1"/>
    <col min="9467" max="9467" width="1.6640625" style="22" customWidth="1"/>
    <col min="9468" max="9468" width="1.33203125" style="22" customWidth="1"/>
    <col min="9469" max="9469" width="13" style="22" customWidth="1"/>
    <col min="9470" max="9470" width="2.109375" style="22" customWidth="1"/>
    <col min="9471" max="9471" width="1.33203125" style="22" customWidth="1"/>
    <col min="9472" max="9472" width="2" style="22" customWidth="1"/>
    <col min="9473" max="9473" width="15" style="22" customWidth="1"/>
    <col min="9474" max="9474" width="1.44140625" style="22" customWidth="1"/>
    <col min="9475" max="9475" width="2" style="22" customWidth="1"/>
    <col min="9476" max="9476" width="11.5546875" style="22" customWidth="1"/>
    <col min="9477" max="9477" width="1.88671875" style="22" customWidth="1"/>
    <col min="9478" max="9478" width="2.5546875" style="22" customWidth="1"/>
    <col min="9479" max="9479" width="11.5546875" style="22" customWidth="1"/>
    <col min="9480" max="9480" width="2.88671875" style="22" customWidth="1"/>
    <col min="9481" max="9481" width="2.5546875" style="22" customWidth="1"/>
    <col min="9482" max="9482" width="10.44140625" style="22" customWidth="1"/>
    <col min="9483" max="9483" width="2.44140625" style="22" customWidth="1"/>
    <col min="9484" max="9720" width="9.109375" style="22"/>
    <col min="9721" max="9721" width="2" style="22" customWidth="1"/>
    <col min="9722" max="9722" width="6.44140625" style="22" customWidth="1"/>
    <col min="9723" max="9723" width="1.6640625" style="22" customWidth="1"/>
    <col min="9724" max="9724" width="1.33203125" style="22" customWidth="1"/>
    <col min="9725" max="9725" width="13" style="22" customWidth="1"/>
    <col min="9726" max="9726" width="2.109375" style="22" customWidth="1"/>
    <col min="9727" max="9727" width="1.33203125" style="22" customWidth="1"/>
    <col min="9728" max="9728" width="2" style="22" customWidth="1"/>
    <col min="9729" max="9729" width="15" style="22" customWidth="1"/>
    <col min="9730" max="9730" width="1.44140625" style="22" customWidth="1"/>
    <col min="9731" max="9731" width="2" style="22" customWidth="1"/>
    <col min="9732" max="9732" width="11.5546875" style="22" customWidth="1"/>
    <col min="9733" max="9733" width="1.88671875" style="22" customWidth="1"/>
    <col min="9734" max="9734" width="2.5546875" style="22" customWidth="1"/>
    <col min="9735" max="9735" width="11.5546875" style="22" customWidth="1"/>
    <col min="9736" max="9736" width="2.88671875" style="22" customWidth="1"/>
    <col min="9737" max="9737" width="2.5546875" style="22" customWidth="1"/>
    <col min="9738" max="9738" width="10.44140625" style="22" customWidth="1"/>
    <col min="9739" max="9739" width="2.44140625" style="22" customWidth="1"/>
    <col min="9740" max="9976" width="9.109375" style="22"/>
    <col min="9977" max="9977" width="2" style="22" customWidth="1"/>
    <col min="9978" max="9978" width="6.44140625" style="22" customWidth="1"/>
    <col min="9979" max="9979" width="1.6640625" style="22" customWidth="1"/>
    <col min="9980" max="9980" width="1.33203125" style="22" customWidth="1"/>
    <col min="9981" max="9981" width="13" style="22" customWidth="1"/>
    <col min="9982" max="9982" width="2.109375" style="22" customWidth="1"/>
    <col min="9983" max="9983" width="1.33203125" style="22" customWidth="1"/>
    <col min="9984" max="9984" width="2" style="22" customWidth="1"/>
    <col min="9985" max="9985" width="15" style="22" customWidth="1"/>
    <col min="9986" max="9986" width="1.44140625" style="22" customWidth="1"/>
    <col min="9987" max="9987" width="2" style="22" customWidth="1"/>
    <col min="9988" max="9988" width="11.5546875" style="22" customWidth="1"/>
    <col min="9989" max="9989" width="1.88671875" style="22" customWidth="1"/>
    <col min="9990" max="9990" width="2.5546875" style="22" customWidth="1"/>
    <col min="9991" max="9991" width="11.5546875" style="22" customWidth="1"/>
    <col min="9992" max="9992" width="2.88671875" style="22" customWidth="1"/>
    <col min="9993" max="9993" width="2.5546875" style="22" customWidth="1"/>
    <col min="9994" max="9994" width="10.44140625" style="22" customWidth="1"/>
    <col min="9995" max="9995" width="2.44140625" style="22" customWidth="1"/>
    <col min="9996" max="10232" width="9.109375" style="22"/>
    <col min="10233" max="10233" width="2" style="22" customWidth="1"/>
    <col min="10234" max="10234" width="6.44140625" style="22" customWidth="1"/>
    <col min="10235" max="10235" width="1.6640625" style="22" customWidth="1"/>
    <col min="10236" max="10236" width="1.33203125" style="22" customWidth="1"/>
    <col min="10237" max="10237" width="13" style="22" customWidth="1"/>
    <col min="10238" max="10238" width="2.109375" style="22" customWidth="1"/>
    <col min="10239" max="10239" width="1.33203125" style="22" customWidth="1"/>
    <col min="10240" max="10240" width="2" style="22" customWidth="1"/>
    <col min="10241" max="10241" width="15" style="22" customWidth="1"/>
    <col min="10242" max="10242" width="1.44140625" style="22" customWidth="1"/>
    <col min="10243" max="10243" width="2" style="22" customWidth="1"/>
    <col min="10244" max="10244" width="11.5546875" style="22" customWidth="1"/>
    <col min="10245" max="10245" width="1.88671875" style="22" customWidth="1"/>
    <col min="10246" max="10246" width="2.5546875" style="22" customWidth="1"/>
    <col min="10247" max="10247" width="11.5546875" style="22" customWidth="1"/>
    <col min="10248" max="10248" width="2.88671875" style="22" customWidth="1"/>
    <col min="10249" max="10249" width="2.5546875" style="22" customWidth="1"/>
    <col min="10250" max="10250" width="10.44140625" style="22" customWidth="1"/>
    <col min="10251" max="10251" width="2.44140625" style="22" customWidth="1"/>
    <col min="10252" max="10488" width="9.109375" style="22"/>
    <col min="10489" max="10489" width="2" style="22" customWidth="1"/>
    <col min="10490" max="10490" width="6.44140625" style="22" customWidth="1"/>
    <col min="10491" max="10491" width="1.6640625" style="22" customWidth="1"/>
    <col min="10492" max="10492" width="1.33203125" style="22" customWidth="1"/>
    <col min="10493" max="10493" width="13" style="22" customWidth="1"/>
    <col min="10494" max="10494" width="2.109375" style="22" customWidth="1"/>
    <col min="10495" max="10495" width="1.33203125" style="22" customWidth="1"/>
    <col min="10496" max="10496" width="2" style="22" customWidth="1"/>
    <col min="10497" max="10497" width="15" style="22" customWidth="1"/>
    <col min="10498" max="10498" width="1.44140625" style="22" customWidth="1"/>
    <col min="10499" max="10499" width="2" style="22" customWidth="1"/>
    <col min="10500" max="10500" width="11.5546875" style="22" customWidth="1"/>
    <col min="10501" max="10501" width="1.88671875" style="22" customWidth="1"/>
    <col min="10502" max="10502" width="2.5546875" style="22" customWidth="1"/>
    <col min="10503" max="10503" width="11.5546875" style="22" customWidth="1"/>
    <col min="10504" max="10504" width="2.88671875" style="22" customWidth="1"/>
    <col min="10505" max="10505" width="2.5546875" style="22" customWidth="1"/>
    <col min="10506" max="10506" width="10.44140625" style="22" customWidth="1"/>
    <col min="10507" max="10507" width="2.44140625" style="22" customWidth="1"/>
    <col min="10508" max="10744" width="9.109375" style="22"/>
    <col min="10745" max="10745" width="2" style="22" customWidth="1"/>
    <col min="10746" max="10746" width="6.44140625" style="22" customWidth="1"/>
    <col min="10747" max="10747" width="1.6640625" style="22" customWidth="1"/>
    <col min="10748" max="10748" width="1.33203125" style="22" customWidth="1"/>
    <col min="10749" max="10749" width="13" style="22" customWidth="1"/>
    <col min="10750" max="10750" width="2.109375" style="22" customWidth="1"/>
    <col min="10751" max="10751" width="1.33203125" style="22" customWidth="1"/>
    <col min="10752" max="10752" width="2" style="22" customWidth="1"/>
    <col min="10753" max="10753" width="15" style="22" customWidth="1"/>
    <col min="10754" max="10754" width="1.44140625" style="22" customWidth="1"/>
    <col min="10755" max="10755" width="2" style="22" customWidth="1"/>
    <col min="10756" max="10756" width="11.5546875" style="22" customWidth="1"/>
    <col min="10757" max="10757" width="1.88671875" style="22" customWidth="1"/>
    <col min="10758" max="10758" width="2.5546875" style="22" customWidth="1"/>
    <col min="10759" max="10759" width="11.5546875" style="22" customWidth="1"/>
    <col min="10760" max="10760" width="2.88671875" style="22" customWidth="1"/>
    <col min="10761" max="10761" width="2.5546875" style="22" customWidth="1"/>
    <col min="10762" max="10762" width="10.44140625" style="22" customWidth="1"/>
    <col min="10763" max="10763" width="2.44140625" style="22" customWidth="1"/>
    <col min="10764" max="11000" width="9.109375" style="22"/>
    <col min="11001" max="11001" width="2" style="22" customWidth="1"/>
    <col min="11002" max="11002" width="6.44140625" style="22" customWidth="1"/>
    <col min="11003" max="11003" width="1.6640625" style="22" customWidth="1"/>
    <col min="11004" max="11004" width="1.33203125" style="22" customWidth="1"/>
    <col min="11005" max="11005" width="13" style="22" customWidth="1"/>
    <col min="11006" max="11006" width="2.109375" style="22" customWidth="1"/>
    <col min="11007" max="11007" width="1.33203125" style="22" customWidth="1"/>
    <col min="11008" max="11008" width="2" style="22" customWidth="1"/>
    <col min="11009" max="11009" width="15" style="22" customWidth="1"/>
    <col min="11010" max="11010" width="1.44140625" style="22" customWidth="1"/>
    <col min="11011" max="11011" width="2" style="22" customWidth="1"/>
    <col min="11012" max="11012" width="11.5546875" style="22" customWidth="1"/>
    <col min="11013" max="11013" width="1.88671875" style="22" customWidth="1"/>
    <col min="11014" max="11014" width="2.5546875" style="22" customWidth="1"/>
    <col min="11015" max="11015" width="11.5546875" style="22" customWidth="1"/>
    <col min="11016" max="11016" width="2.88671875" style="22" customWidth="1"/>
    <col min="11017" max="11017" width="2.5546875" style="22" customWidth="1"/>
    <col min="11018" max="11018" width="10.44140625" style="22" customWidth="1"/>
    <col min="11019" max="11019" width="2.44140625" style="22" customWidth="1"/>
    <col min="11020" max="11256" width="9.109375" style="22"/>
    <col min="11257" max="11257" width="2" style="22" customWidth="1"/>
    <col min="11258" max="11258" width="6.44140625" style="22" customWidth="1"/>
    <col min="11259" max="11259" width="1.6640625" style="22" customWidth="1"/>
    <col min="11260" max="11260" width="1.33203125" style="22" customWidth="1"/>
    <col min="11261" max="11261" width="13" style="22" customWidth="1"/>
    <col min="11262" max="11262" width="2.109375" style="22" customWidth="1"/>
    <col min="11263" max="11263" width="1.33203125" style="22" customWidth="1"/>
    <col min="11264" max="11264" width="2" style="22" customWidth="1"/>
    <col min="11265" max="11265" width="15" style="22" customWidth="1"/>
    <col min="11266" max="11266" width="1.44140625" style="22" customWidth="1"/>
    <col min="11267" max="11267" width="2" style="22" customWidth="1"/>
    <col min="11268" max="11268" width="11.5546875" style="22" customWidth="1"/>
    <col min="11269" max="11269" width="1.88671875" style="22" customWidth="1"/>
    <col min="11270" max="11270" width="2.5546875" style="22" customWidth="1"/>
    <col min="11271" max="11271" width="11.5546875" style="22" customWidth="1"/>
    <col min="11272" max="11272" width="2.88671875" style="22" customWidth="1"/>
    <col min="11273" max="11273" width="2.5546875" style="22" customWidth="1"/>
    <col min="11274" max="11274" width="10.44140625" style="22" customWidth="1"/>
    <col min="11275" max="11275" width="2.44140625" style="22" customWidth="1"/>
    <col min="11276" max="11512" width="9.109375" style="22"/>
    <col min="11513" max="11513" width="2" style="22" customWidth="1"/>
    <col min="11514" max="11514" width="6.44140625" style="22" customWidth="1"/>
    <col min="11515" max="11515" width="1.6640625" style="22" customWidth="1"/>
    <col min="11516" max="11516" width="1.33203125" style="22" customWidth="1"/>
    <col min="11517" max="11517" width="13" style="22" customWidth="1"/>
    <col min="11518" max="11518" width="2.109375" style="22" customWidth="1"/>
    <col min="11519" max="11519" width="1.33203125" style="22" customWidth="1"/>
    <col min="11520" max="11520" width="2" style="22" customWidth="1"/>
    <col min="11521" max="11521" width="15" style="22" customWidth="1"/>
    <col min="11522" max="11522" width="1.44140625" style="22" customWidth="1"/>
    <col min="11523" max="11523" width="2" style="22" customWidth="1"/>
    <col min="11524" max="11524" width="11.5546875" style="22" customWidth="1"/>
    <col min="11525" max="11525" width="1.88671875" style="22" customWidth="1"/>
    <col min="11526" max="11526" width="2.5546875" style="22" customWidth="1"/>
    <col min="11527" max="11527" width="11.5546875" style="22" customWidth="1"/>
    <col min="11528" max="11528" width="2.88671875" style="22" customWidth="1"/>
    <col min="11529" max="11529" width="2.5546875" style="22" customWidth="1"/>
    <col min="11530" max="11530" width="10.44140625" style="22" customWidth="1"/>
    <col min="11531" max="11531" width="2.44140625" style="22" customWidth="1"/>
    <col min="11532" max="11768" width="9.109375" style="22"/>
    <col min="11769" max="11769" width="2" style="22" customWidth="1"/>
    <col min="11770" max="11770" width="6.44140625" style="22" customWidth="1"/>
    <col min="11771" max="11771" width="1.6640625" style="22" customWidth="1"/>
    <col min="11772" max="11772" width="1.33203125" style="22" customWidth="1"/>
    <col min="11773" max="11773" width="13" style="22" customWidth="1"/>
    <col min="11774" max="11774" width="2.109375" style="22" customWidth="1"/>
    <col min="11775" max="11775" width="1.33203125" style="22" customWidth="1"/>
    <col min="11776" max="11776" width="2" style="22" customWidth="1"/>
    <col min="11777" max="11777" width="15" style="22" customWidth="1"/>
    <col min="11778" max="11778" width="1.44140625" style="22" customWidth="1"/>
    <col min="11779" max="11779" width="2" style="22" customWidth="1"/>
    <col min="11780" max="11780" width="11.5546875" style="22" customWidth="1"/>
    <col min="11781" max="11781" width="1.88671875" style="22" customWidth="1"/>
    <col min="11782" max="11782" width="2.5546875" style="22" customWidth="1"/>
    <col min="11783" max="11783" width="11.5546875" style="22" customWidth="1"/>
    <col min="11784" max="11784" width="2.88671875" style="22" customWidth="1"/>
    <col min="11785" max="11785" width="2.5546875" style="22" customWidth="1"/>
    <col min="11786" max="11786" width="10.44140625" style="22" customWidth="1"/>
    <col min="11787" max="11787" width="2.44140625" style="22" customWidth="1"/>
    <col min="11788" max="12024" width="9.109375" style="22"/>
    <col min="12025" max="12025" width="2" style="22" customWidth="1"/>
    <col min="12026" max="12026" width="6.44140625" style="22" customWidth="1"/>
    <col min="12027" max="12027" width="1.6640625" style="22" customWidth="1"/>
    <col min="12028" max="12028" width="1.33203125" style="22" customWidth="1"/>
    <col min="12029" max="12029" width="13" style="22" customWidth="1"/>
    <col min="12030" max="12030" width="2.109375" style="22" customWidth="1"/>
    <col min="12031" max="12031" width="1.33203125" style="22" customWidth="1"/>
    <col min="12032" max="12032" width="2" style="22" customWidth="1"/>
    <col min="12033" max="12033" width="15" style="22" customWidth="1"/>
    <col min="12034" max="12034" width="1.44140625" style="22" customWidth="1"/>
    <col min="12035" max="12035" width="2" style="22" customWidth="1"/>
    <col min="12036" max="12036" width="11.5546875" style="22" customWidth="1"/>
    <col min="12037" max="12037" width="1.88671875" style="22" customWidth="1"/>
    <col min="12038" max="12038" width="2.5546875" style="22" customWidth="1"/>
    <col min="12039" max="12039" width="11.5546875" style="22" customWidth="1"/>
    <col min="12040" max="12040" width="2.88671875" style="22" customWidth="1"/>
    <col min="12041" max="12041" width="2.5546875" style="22" customWidth="1"/>
    <col min="12042" max="12042" width="10.44140625" style="22" customWidth="1"/>
    <col min="12043" max="12043" width="2.44140625" style="22" customWidth="1"/>
    <col min="12044" max="12280" width="9.109375" style="22"/>
    <col min="12281" max="12281" width="2" style="22" customWidth="1"/>
    <col min="12282" max="12282" width="6.44140625" style="22" customWidth="1"/>
    <col min="12283" max="12283" width="1.6640625" style="22" customWidth="1"/>
    <col min="12284" max="12284" width="1.33203125" style="22" customWidth="1"/>
    <col min="12285" max="12285" width="13" style="22" customWidth="1"/>
    <col min="12286" max="12286" width="2.109375" style="22" customWidth="1"/>
    <col min="12287" max="12287" width="1.33203125" style="22" customWidth="1"/>
    <col min="12288" max="12288" width="2" style="22" customWidth="1"/>
    <col min="12289" max="12289" width="15" style="22" customWidth="1"/>
    <col min="12290" max="12290" width="1.44140625" style="22" customWidth="1"/>
    <col min="12291" max="12291" width="2" style="22" customWidth="1"/>
    <col min="12292" max="12292" width="11.5546875" style="22" customWidth="1"/>
    <col min="12293" max="12293" width="1.88671875" style="22" customWidth="1"/>
    <col min="12294" max="12294" width="2.5546875" style="22" customWidth="1"/>
    <col min="12295" max="12295" width="11.5546875" style="22" customWidth="1"/>
    <col min="12296" max="12296" width="2.88671875" style="22" customWidth="1"/>
    <col min="12297" max="12297" width="2.5546875" style="22" customWidth="1"/>
    <col min="12298" max="12298" width="10.44140625" style="22" customWidth="1"/>
    <col min="12299" max="12299" width="2.44140625" style="22" customWidth="1"/>
    <col min="12300" max="12536" width="9.109375" style="22"/>
    <col min="12537" max="12537" width="2" style="22" customWidth="1"/>
    <col min="12538" max="12538" width="6.44140625" style="22" customWidth="1"/>
    <col min="12539" max="12539" width="1.6640625" style="22" customWidth="1"/>
    <col min="12540" max="12540" width="1.33203125" style="22" customWidth="1"/>
    <col min="12541" max="12541" width="13" style="22" customWidth="1"/>
    <col min="12542" max="12542" width="2.109375" style="22" customWidth="1"/>
    <col min="12543" max="12543" width="1.33203125" style="22" customWidth="1"/>
    <col min="12544" max="12544" width="2" style="22" customWidth="1"/>
    <col min="12545" max="12545" width="15" style="22" customWidth="1"/>
    <col min="12546" max="12546" width="1.44140625" style="22" customWidth="1"/>
    <col min="12547" max="12547" width="2" style="22" customWidth="1"/>
    <col min="12548" max="12548" width="11.5546875" style="22" customWidth="1"/>
    <col min="12549" max="12549" width="1.88671875" style="22" customWidth="1"/>
    <col min="12550" max="12550" width="2.5546875" style="22" customWidth="1"/>
    <col min="12551" max="12551" width="11.5546875" style="22" customWidth="1"/>
    <col min="12552" max="12552" width="2.88671875" style="22" customWidth="1"/>
    <col min="12553" max="12553" width="2.5546875" style="22" customWidth="1"/>
    <col min="12554" max="12554" width="10.44140625" style="22" customWidth="1"/>
    <col min="12555" max="12555" width="2.44140625" style="22" customWidth="1"/>
    <col min="12556" max="12792" width="9.109375" style="22"/>
    <col min="12793" max="12793" width="2" style="22" customWidth="1"/>
    <col min="12794" max="12794" width="6.44140625" style="22" customWidth="1"/>
    <col min="12795" max="12795" width="1.6640625" style="22" customWidth="1"/>
    <col min="12796" max="12796" width="1.33203125" style="22" customWidth="1"/>
    <col min="12797" max="12797" width="13" style="22" customWidth="1"/>
    <col min="12798" max="12798" width="2.109375" style="22" customWidth="1"/>
    <col min="12799" max="12799" width="1.33203125" style="22" customWidth="1"/>
    <col min="12800" max="12800" width="2" style="22" customWidth="1"/>
    <col min="12801" max="12801" width="15" style="22" customWidth="1"/>
    <col min="12802" max="12802" width="1.44140625" style="22" customWidth="1"/>
    <col min="12803" max="12803" width="2" style="22" customWidth="1"/>
    <col min="12804" max="12804" width="11.5546875" style="22" customWidth="1"/>
    <col min="12805" max="12805" width="1.88671875" style="22" customWidth="1"/>
    <col min="12806" max="12806" width="2.5546875" style="22" customWidth="1"/>
    <col min="12807" max="12807" width="11.5546875" style="22" customWidth="1"/>
    <col min="12808" max="12808" width="2.88671875" style="22" customWidth="1"/>
    <col min="12809" max="12809" width="2.5546875" style="22" customWidth="1"/>
    <col min="12810" max="12810" width="10.44140625" style="22" customWidth="1"/>
    <col min="12811" max="12811" width="2.44140625" style="22" customWidth="1"/>
    <col min="12812" max="13048" width="9.109375" style="22"/>
    <col min="13049" max="13049" width="2" style="22" customWidth="1"/>
    <col min="13050" max="13050" width="6.44140625" style="22" customWidth="1"/>
    <col min="13051" max="13051" width="1.6640625" style="22" customWidth="1"/>
    <col min="13052" max="13052" width="1.33203125" style="22" customWidth="1"/>
    <col min="13053" max="13053" width="13" style="22" customWidth="1"/>
    <col min="13054" max="13054" width="2.109375" style="22" customWidth="1"/>
    <col min="13055" max="13055" width="1.33203125" style="22" customWidth="1"/>
    <col min="13056" max="13056" width="2" style="22" customWidth="1"/>
    <col min="13057" max="13057" width="15" style="22" customWidth="1"/>
    <col min="13058" max="13058" width="1.44140625" style="22" customWidth="1"/>
    <col min="13059" max="13059" width="2" style="22" customWidth="1"/>
    <col min="13060" max="13060" width="11.5546875" style="22" customWidth="1"/>
    <col min="13061" max="13061" width="1.88671875" style="22" customWidth="1"/>
    <col min="13062" max="13062" width="2.5546875" style="22" customWidth="1"/>
    <col min="13063" max="13063" width="11.5546875" style="22" customWidth="1"/>
    <col min="13064" max="13064" width="2.88671875" style="22" customWidth="1"/>
    <col min="13065" max="13065" width="2.5546875" style="22" customWidth="1"/>
    <col min="13066" max="13066" width="10.44140625" style="22" customWidth="1"/>
    <col min="13067" max="13067" width="2.44140625" style="22" customWidth="1"/>
    <col min="13068" max="13304" width="9.109375" style="22"/>
    <col min="13305" max="13305" width="2" style="22" customWidth="1"/>
    <col min="13306" max="13306" width="6.44140625" style="22" customWidth="1"/>
    <col min="13307" max="13307" width="1.6640625" style="22" customWidth="1"/>
    <col min="13308" max="13308" width="1.33203125" style="22" customWidth="1"/>
    <col min="13309" max="13309" width="13" style="22" customWidth="1"/>
    <col min="13310" max="13310" width="2.109375" style="22" customWidth="1"/>
    <col min="13311" max="13311" width="1.33203125" style="22" customWidth="1"/>
    <col min="13312" max="13312" width="2" style="22" customWidth="1"/>
    <col min="13313" max="13313" width="15" style="22" customWidth="1"/>
    <col min="13314" max="13314" width="1.44140625" style="22" customWidth="1"/>
    <col min="13315" max="13315" width="2" style="22" customWidth="1"/>
    <col min="13316" max="13316" width="11.5546875" style="22" customWidth="1"/>
    <col min="13317" max="13317" width="1.88671875" style="22" customWidth="1"/>
    <col min="13318" max="13318" width="2.5546875" style="22" customWidth="1"/>
    <col min="13319" max="13319" width="11.5546875" style="22" customWidth="1"/>
    <col min="13320" max="13320" width="2.88671875" style="22" customWidth="1"/>
    <col min="13321" max="13321" width="2.5546875" style="22" customWidth="1"/>
    <col min="13322" max="13322" width="10.44140625" style="22" customWidth="1"/>
    <col min="13323" max="13323" width="2.44140625" style="22" customWidth="1"/>
    <col min="13324" max="13560" width="9.109375" style="22"/>
    <col min="13561" max="13561" width="2" style="22" customWidth="1"/>
    <col min="13562" max="13562" width="6.44140625" style="22" customWidth="1"/>
    <col min="13563" max="13563" width="1.6640625" style="22" customWidth="1"/>
    <col min="13564" max="13564" width="1.33203125" style="22" customWidth="1"/>
    <col min="13565" max="13565" width="13" style="22" customWidth="1"/>
    <col min="13566" max="13566" width="2.109375" style="22" customWidth="1"/>
    <col min="13567" max="13567" width="1.33203125" style="22" customWidth="1"/>
    <col min="13568" max="13568" width="2" style="22" customWidth="1"/>
    <col min="13569" max="13569" width="15" style="22" customWidth="1"/>
    <col min="13570" max="13570" width="1.44140625" style="22" customWidth="1"/>
    <col min="13571" max="13571" width="2" style="22" customWidth="1"/>
    <col min="13572" max="13572" width="11.5546875" style="22" customWidth="1"/>
    <col min="13573" max="13573" width="1.88671875" style="22" customWidth="1"/>
    <col min="13574" max="13574" width="2.5546875" style="22" customWidth="1"/>
    <col min="13575" max="13575" width="11.5546875" style="22" customWidth="1"/>
    <col min="13576" max="13576" width="2.88671875" style="22" customWidth="1"/>
    <col min="13577" max="13577" width="2.5546875" style="22" customWidth="1"/>
    <col min="13578" max="13578" width="10.44140625" style="22" customWidth="1"/>
    <col min="13579" max="13579" width="2.44140625" style="22" customWidth="1"/>
    <col min="13580" max="13816" width="9.109375" style="22"/>
    <col min="13817" max="13817" width="2" style="22" customWidth="1"/>
    <col min="13818" max="13818" width="6.44140625" style="22" customWidth="1"/>
    <col min="13819" max="13819" width="1.6640625" style="22" customWidth="1"/>
    <col min="13820" max="13820" width="1.33203125" style="22" customWidth="1"/>
    <col min="13821" max="13821" width="13" style="22" customWidth="1"/>
    <col min="13822" max="13822" width="2.109375" style="22" customWidth="1"/>
    <col min="13823" max="13823" width="1.33203125" style="22" customWidth="1"/>
    <col min="13824" max="13824" width="2" style="22" customWidth="1"/>
    <col min="13825" max="13825" width="15" style="22" customWidth="1"/>
    <col min="13826" max="13826" width="1.44140625" style="22" customWidth="1"/>
    <col min="13827" max="13827" width="2" style="22" customWidth="1"/>
    <col min="13828" max="13828" width="11.5546875" style="22" customWidth="1"/>
    <col min="13829" max="13829" width="1.88671875" style="22" customWidth="1"/>
    <col min="13830" max="13830" width="2.5546875" style="22" customWidth="1"/>
    <col min="13831" max="13831" width="11.5546875" style="22" customWidth="1"/>
    <col min="13832" max="13832" width="2.88671875" style="22" customWidth="1"/>
    <col min="13833" max="13833" width="2.5546875" style="22" customWidth="1"/>
    <col min="13834" max="13834" width="10.44140625" style="22" customWidth="1"/>
    <col min="13835" max="13835" width="2.44140625" style="22" customWidth="1"/>
    <col min="13836" max="14072" width="9.109375" style="22"/>
    <col min="14073" max="14073" width="2" style="22" customWidth="1"/>
    <col min="14074" max="14074" width="6.44140625" style="22" customWidth="1"/>
    <col min="14075" max="14075" width="1.6640625" style="22" customWidth="1"/>
    <col min="14076" max="14076" width="1.33203125" style="22" customWidth="1"/>
    <col min="14077" max="14077" width="13" style="22" customWidth="1"/>
    <col min="14078" max="14078" width="2.109375" style="22" customWidth="1"/>
    <col min="14079" max="14079" width="1.33203125" style="22" customWidth="1"/>
    <col min="14080" max="14080" width="2" style="22" customWidth="1"/>
    <col min="14081" max="14081" width="15" style="22" customWidth="1"/>
    <col min="14082" max="14082" width="1.44140625" style="22" customWidth="1"/>
    <col min="14083" max="14083" width="2" style="22" customWidth="1"/>
    <col min="14084" max="14084" width="11.5546875" style="22" customWidth="1"/>
    <col min="14085" max="14085" width="1.88671875" style="22" customWidth="1"/>
    <col min="14086" max="14086" width="2.5546875" style="22" customWidth="1"/>
    <col min="14087" max="14087" width="11.5546875" style="22" customWidth="1"/>
    <col min="14088" max="14088" width="2.88671875" style="22" customWidth="1"/>
    <col min="14089" max="14089" width="2.5546875" style="22" customWidth="1"/>
    <col min="14090" max="14090" width="10.44140625" style="22" customWidth="1"/>
    <col min="14091" max="14091" width="2.44140625" style="22" customWidth="1"/>
    <col min="14092" max="14328" width="9.109375" style="22"/>
    <col min="14329" max="14329" width="2" style="22" customWidth="1"/>
    <col min="14330" max="14330" width="6.44140625" style="22" customWidth="1"/>
    <col min="14331" max="14331" width="1.6640625" style="22" customWidth="1"/>
    <col min="14332" max="14332" width="1.33203125" style="22" customWidth="1"/>
    <col min="14333" max="14333" width="13" style="22" customWidth="1"/>
    <col min="14334" max="14334" width="2.109375" style="22" customWidth="1"/>
    <col min="14335" max="14335" width="1.33203125" style="22" customWidth="1"/>
    <col min="14336" max="14336" width="2" style="22" customWidth="1"/>
    <col min="14337" max="14337" width="15" style="22" customWidth="1"/>
    <col min="14338" max="14338" width="1.44140625" style="22" customWidth="1"/>
    <col min="14339" max="14339" width="2" style="22" customWidth="1"/>
    <col min="14340" max="14340" width="11.5546875" style="22" customWidth="1"/>
    <col min="14341" max="14341" width="1.88671875" style="22" customWidth="1"/>
    <col min="14342" max="14342" width="2.5546875" style="22" customWidth="1"/>
    <col min="14343" max="14343" width="11.5546875" style="22" customWidth="1"/>
    <col min="14344" max="14344" width="2.88671875" style="22" customWidth="1"/>
    <col min="14345" max="14345" width="2.5546875" style="22" customWidth="1"/>
    <col min="14346" max="14346" width="10.44140625" style="22" customWidth="1"/>
    <col min="14347" max="14347" width="2.44140625" style="22" customWidth="1"/>
    <col min="14348" max="14584" width="9.109375" style="22"/>
    <col min="14585" max="14585" width="2" style="22" customWidth="1"/>
    <col min="14586" max="14586" width="6.44140625" style="22" customWidth="1"/>
    <col min="14587" max="14587" width="1.6640625" style="22" customWidth="1"/>
    <col min="14588" max="14588" width="1.33203125" style="22" customWidth="1"/>
    <col min="14589" max="14589" width="13" style="22" customWidth="1"/>
    <col min="14590" max="14590" width="2.109375" style="22" customWidth="1"/>
    <col min="14591" max="14591" width="1.33203125" style="22" customWidth="1"/>
    <col min="14592" max="14592" width="2" style="22" customWidth="1"/>
    <col min="14593" max="14593" width="15" style="22" customWidth="1"/>
    <col min="14594" max="14594" width="1.44140625" style="22" customWidth="1"/>
    <col min="14595" max="14595" width="2" style="22" customWidth="1"/>
    <col min="14596" max="14596" width="11.5546875" style="22" customWidth="1"/>
    <col min="14597" max="14597" width="1.88671875" style="22" customWidth="1"/>
    <col min="14598" max="14598" width="2.5546875" style="22" customWidth="1"/>
    <col min="14599" max="14599" width="11.5546875" style="22" customWidth="1"/>
    <col min="14600" max="14600" width="2.88671875" style="22" customWidth="1"/>
    <col min="14601" max="14601" width="2.5546875" style="22" customWidth="1"/>
    <col min="14602" max="14602" width="10.44140625" style="22" customWidth="1"/>
    <col min="14603" max="14603" width="2.44140625" style="22" customWidth="1"/>
    <col min="14604" max="14840" width="9.109375" style="22"/>
    <col min="14841" max="14841" width="2" style="22" customWidth="1"/>
    <col min="14842" max="14842" width="6.44140625" style="22" customWidth="1"/>
    <col min="14843" max="14843" width="1.6640625" style="22" customWidth="1"/>
    <col min="14844" max="14844" width="1.33203125" style="22" customWidth="1"/>
    <col min="14845" max="14845" width="13" style="22" customWidth="1"/>
    <col min="14846" max="14846" width="2.109375" style="22" customWidth="1"/>
    <col min="14847" max="14847" width="1.33203125" style="22" customWidth="1"/>
    <col min="14848" max="14848" width="2" style="22" customWidth="1"/>
    <col min="14849" max="14849" width="15" style="22" customWidth="1"/>
    <col min="14850" max="14850" width="1.44140625" style="22" customWidth="1"/>
    <col min="14851" max="14851" width="2" style="22" customWidth="1"/>
    <col min="14852" max="14852" width="11.5546875" style="22" customWidth="1"/>
    <col min="14853" max="14853" width="1.88671875" style="22" customWidth="1"/>
    <col min="14854" max="14854" width="2.5546875" style="22" customWidth="1"/>
    <col min="14855" max="14855" width="11.5546875" style="22" customWidth="1"/>
    <col min="14856" max="14856" width="2.88671875" style="22" customWidth="1"/>
    <col min="14857" max="14857" width="2.5546875" style="22" customWidth="1"/>
    <col min="14858" max="14858" width="10.44140625" style="22" customWidth="1"/>
    <col min="14859" max="14859" width="2.44140625" style="22" customWidth="1"/>
    <col min="14860" max="15096" width="9.109375" style="22"/>
    <col min="15097" max="15097" width="2" style="22" customWidth="1"/>
    <col min="15098" max="15098" width="6.44140625" style="22" customWidth="1"/>
    <col min="15099" max="15099" width="1.6640625" style="22" customWidth="1"/>
    <col min="15100" max="15100" width="1.33203125" style="22" customWidth="1"/>
    <col min="15101" max="15101" width="13" style="22" customWidth="1"/>
    <col min="15102" max="15102" width="2.109375" style="22" customWidth="1"/>
    <col min="15103" max="15103" width="1.33203125" style="22" customWidth="1"/>
    <col min="15104" max="15104" width="2" style="22" customWidth="1"/>
    <col min="15105" max="15105" width="15" style="22" customWidth="1"/>
    <col min="15106" max="15106" width="1.44140625" style="22" customWidth="1"/>
    <col min="15107" max="15107" width="2" style="22" customWidth="1"/>
    <col min="15108" max="15108" width="11.5546875" style="22" customWidth="1"/>
    <col min="15109" max="15109" width="1.88671875" style="22" customWidth="1"/>
    <col min="15110" max="15110" width="2.5546875" style="22" customWidth="1"/>
    <col min="15111" max="15111" width="11.5546875" style="22" customWidth="1"/>
    <col min="15112" max="15112" width="2.88671875" style="22" customWidth="1"/>
    <col min="15113" max="15113" width="2.5546875" style="22" customWidth="1"/>
    <col min="15114" max="15114" width="10.44140625" style="22" customWidth="1"/>
    <col min="15115" max="15115" width="2.44140625" style="22" customWidth="1"/>
    <col min="15116" max="15352" width="9.109375" style="22"/>
    <col min="15353" max="15353" width="2" style="22" customWidth="1"/>
    <col min="15354" max="15354" width="6.44140625" style="22" customWidth="1"/>
    <col min="15355" max="15355" width="1.6640625" style="22" customWidth="1"/>
    <col min="15356" max="15356" width="1.33203125" style="22" customWidth="1"/>
    <col min="15357" max="15357" width="13" style="22" customWidth="1"/>
    <col min="15358" max="15358" width="2.109375" style="22" customWidth="1"/>
    <col min="15359" max="15359" width="1.33203125" style="22" customWidth="1"/>
    <col min="15360" max="15360" width="2" style="22" customWidth="1"/>
    <col min="15361" max="15361" width="15" style="22" customWidth="1"/>
    <col min="15362" max="15362" width="1.44140625" style="22" customWidth="1"/>
    <col min="15363" max="15363" width="2" style="22" customWidth="1"/>
    <col min="15364" max="15364" width="11.5546875" style="22" customWidth="1"/>
    <col min="15365" max="15365" width="1.88671875" style="22" customWidth="1"/>
    <col min="15366" max="15366" width="2.5546875" style="22" customWidth="1"/>
    <col min="15367" max="15367" width="11.5546875" style="22" customWidth="1"/>
    <col min="15368" max="15368" width="2.88671875" style="22" customWidth="1"/>
    <col min="15369" max="15369" width="2.5546875" style="22" customWidth="1"/>
    <col min="15370" max="15370" width="10.44140625" style="22" customWidth="1"/>
    <col min="15371" max="15371" width="2.44140625" style="22" customWidth="1"/>
    <col min="15372" max="15608" width="9.109375" style="22"/>
    <col min="15609" max="15609" width="2" style="22" customWidth="1"/>
    <col min="15610" max="15610" width="6.44140625" style="22" customWidth="1"/>
    <col min="15611" max="15611" width="1.6640625" style="22" customWidth="1"/>
    <col min="15612" max="15612" width="1.33203125" style="22" customWidth="1"/>
    <col min="15613" max="15613" width="13" style="22" customWidth="1"/>
    <col min="15614" max="15614" width="2.109375" style="22" customWidth="1"/>
    <col min="15615" max="15615" width="1.33203125" style="22" customWidth="1"/>
    <col min="15616" max="15616" width="2" style="22" customWidth="1"/>
    <col min="15617" max="15617" width="15" style="22" customWidth="1"/>
    <col min="15618" max="15618" width="1.44140625" style="22" customWidth="1"/>
    <col min="15619" max="15619" width="2" style="22" customWidth="1"/>
    <col min="15620" max="15620" width="11.5546875" style="22" customWidth="1"/>
    <col min="15621" max="15621" width="1.88671875" style="22" customWidth="1"/>
    <col min="15622" max="15622" width="2.5546875" style="22" customWidth="1"/>
    <col min="15623" max="15623" width="11.5546875" style="22" customWidth="1"/>
    <col min="15624" max="15624" width="2.88671875" style="22" customWidth="1"/>
    <col min="15625" max="15625" width="2.5546875" style="22" customWidth="1"/>
    <col min="15626" max="15626" width="10.44140625" style="22" customWidth="1"/>
    <col min="15627" max="15627" width="2.44140625" style="22" customWidth="1"/>
    <col min="15628" max="15864" width="9.109375" style="22"/>
    <col min="15865" max="15865" width="2" style="22" customWidth="1"/>
    <col min="15866" max="15866" width="6.44140625" style="22" customWidth="1"/>
    <col min="15867" max="15867" width="1.6640625" style="22" customWidth="1"/>
    <col min="15868" max="15868" width="1.33203125" style="22" customWidth="1"/>
    <col min="15869" max="15869" width="13" style="22" customWidth="1"/>
    <col min="15870" max="15870" width="2.109375" style="22" customWidth="1"/>
    <col min="15871" max="15871" width="1.33203125" style="22" customWidth="1"/>
    <col min="15872" max="15872" width="2" style="22" customWidth="1"/>
    <col min="15873" max="15873" width="15" style="22" customWidth="1"/>
    <col min="15874" max="15874" width="1.44140625" style="22" customWidth="1"/>
    <col min="15875" max="15875" width="2" style="22" customWidth="1"/>
    <col min="15876" max="15876" width="11.5546875" style="22" customWidth="1"/>
    <col min="15877" max="15877" width="1.88671875" style="22" customWidth="1"/>
    <col min="15878" max="15878" width="2.5546875" style="22" customWidth="1"/>
    <col min="15879" max="15879" width="11.5546875" style="22" customWidth="1"/>
    <col min="15880" max="15880" width="2.88671875" style="22" customWidth="1"/>
    <col min="15881" max="15881" width="2.5546875" style="22" customWidth="1"/>
    <col min="15882" max="15882" width="10.44140625" style="22" customWidth="1"/>
    <col min="15883" max="15883" width="2.44140625" style="22" customWidth="1"/>
    <col min="15884" max="16120" width="9.109375" style="22"/>
    <col min="16121" max="16121" width="2" style="22" customWidth="1"/>
    <col min="16122" max="16122" width="6.44140625" style="22" customWidth="1"/>
    <col min="16123" max="16123" width="1.6640625" style="22" customWidth="1"/>
    <col min="16124" max="16124" width="1.33203125" style="22" customWidth="1"/>
    <col min="16125" max="16125" width="13" style="22" customWidth="1"/>
    <col min="16126" max="16126" width="2.109375" style="22" customWidth="1"/>
    <col min="16127" max="16127" width="1.33203125" style="22" customWidth="1"/>
    <col min="16128" max="16128" width="2" style="22" customWidth="1"/>
    <col min="16129" max="16129" width="15" style="22" customWidth="1"/>
    <col min="16130" max="16130" width="1.44140625" style="22" customWidth="1"/>
    <col min="16131" max="16131" width="2" style="22" customWidth="1"/>
    <col min="16132" max="16132" width="11.5546875" style="22" customWidth="1"/>
    <col min="16133" max="16133" width="1.88671875" style="22" customWidth="1"/>
    <col min="16134" max="16134" width="2.5546875" style="22" customWidth="1"/>
    <col min="16135" max="16135" width="11.5546875" style="22" customWidth="1"/>
    <col min="16136" max="16136" width="2.88671875" style="22" customWidth="1"/>
    <col min="16137" max="16137" width="2.5546875" style="22" customWidth="1"/>
    <col min="16138" max="16138" width="10.44140625" style="22" customWidth="1"/>
    <col min="16139" max="16139" width="2.44140625" style="22" customWidth="1"/>
    <col min="16140" max="16384" width="9.109375" style="22"/>
  </cols>
  <sheetData>
    <row r="1" spans="1:15" ht="12.75" customHeight="1">
      <c r="A1" s="246" t="str">
        <f>'RSI Schedule of Prop Share'!A1</f>
        <v>CITY OF ***, OREGON</v>
      </c>
      <c r="B1" s="247"/>
      <c r="C1" s="247"/>
      <c r="D1" s="247"/>
      <c r="E1" s="247"/>
      <c r="F1" s="247"/>
      <c r="G1" s="247"/>
      <c r="H1" s="247"/>
      <c r="I1" s="247"/>
      <c r="J1" s="247"/>
      <c r="K1" s="247"/>
    </row>
    <row r="2" spans="1:15" ht="16.5" customHeight="1">
      <c r="A2" s="43" t="s">
        <v>105</v>
      </c>
      <c r="B2" s="43"/>
      <c r="C2" s="43"/>
      <c r="D2" s="43"/>
      <c r="E2" s="43"/>
      <c r="F2" s="43"/>
      <c r="G2" s="43"/>
      <c r="H2" s="43"/>
      <c r="I2" s="43"/>
      <c r="J2" s="43"/>
      <c r="K2" s="43"/>
    </row>
    <row r="3" spans="1:15" ht="16.5" customHeight="1">
      <c r="A3" s="293" t="s">
        <v>406</v>
      </c>
      <c r="B3" s="69"/>
      <c r="C3" s="69"/>
      <c r="D3" s="69"/>
      <c r="E3" s="69"/>
      <c r="F3" s="69"/>
      <c r="G3" s="69"/>
      <c r="H3" s="69"/>
      <c r="I3" s="69"/>
      <c r="J3" s="69"/>
      <c r="K3" s="69"/>
      <c r="M3" s="285" t="s">
        <v>388</v>
      </c>
      <c r="N3" s="285"/>
    </row>
    <row r="4" spans="1:15">
      <c r="A4" s="35"/>
      <c r="B4" s="35"/>
      <c r="C4" s="35"/>
      <c r="D4" s="35"/>
      <c r="E4" s="35"/>
      <c r="F4" s="35"/>
      <c r="G4" s="35"/>
      <c r="H4" s="35"/>
      <c r="I4" s="35"/>
      <c r="J4" s="35"/>
      <c r="K4" s="35"/>
    </row>
    <row r="5" spans="1:15">
      <c r="A5" s="35"/>
      <c r="B5" s="35"/>
      <c r="C5" s="35"/>
      <c r="D5" s="35"/>
      <c r="E5" s="35"/>
      <c r="F5" s="35"/>
      <c r="G5" s="35"/>
      <c r="H5" s="35"/>
      <c r="I5" s="35"/>
      <c r="J5" s="35"/>
      <c r="K5" s="35"/>
    </row>
    <row r="6" spans="1:15">
      <c r="A6" s="23"/>
      <c r="B6" s="23"/>
      <c r="C6" s="36"/>
      <c r="D6" s="36"/>
      <c r="E6" s="25" t="s">
        <v>87</v>
      </c>
      <c r="F6" s="36"/>
      <c r="H6" s="36"/>
      <c r="I6" s="36"/>
      <c r="J6" s="36"/>
      <c r="K6" s="23" t="s">
        <v>88</v>
      </c>
    </row>
    <row r="7" spans="1:15">
      <c r="A7" s="23"/>
      <c r="B7" s="23"/>
      <c r="C7" s="25" t="s">
        <v>86</v>
      </c>
      <c r="D7" s="23"/>
      <c r="E7" s="25" t="s">
        <v>106</v>
      </c>
      <c r="F7" s="23"/>
      <c r="G7" s="23" t="s">
        <v>162</v>
      </c>
      <c r="H7" s="23"/>
      <c r="I7" s="25" t="s">
        <v>90</v>
      </c>
      <c r="J7" s="23"/>
      <c r="K7" s="25" t="s">
        <v>107</v>
      </c>
    </row>
    <row r="8" spans="1:15">
      <c r="A8" s="30" t="s">
        <v>92</v>
      </c>
      <c r="B8" s="30"/>
      <c r="C8" s="25" t="s">
        <v>108</v>
      </c>
      <c r="D8" s="25"/>
      <c r="E8" s="25" t="s">
        <v>109</v>
      </c>
      <c r="F8" s="25"/>
      <c r="G8" s="25" t="s">
        <v>110</v>
      </c>
      <c r="H8" s="25"/>
      <c r="I8" s="23" t="str">
        <f>'RSI Schedule of Prop Share'!C9</f>
        <v>City's</v>
      </c>
      <c r="J8" s="25"/>
      <c r="K8" s="25" t="s">
        <v>111</v>
      </c>
    </row>
    <row r="9" spans="1:15">
      <c r="A9" s="25" t="s">
        <v>96</v>
      </c>
      <c r="B9" s="25"/>
      <c r="C9" s="25" t="s">
        <v>112</v>
      </c>
      <c r="D9" s="25"/>
      <c r="E9" s="25" t="s">
        <v>113</v>
      </c>
      <c r="F9" s="25"/>
      <c r="G9" s="25" t="s">
        <v>114</v>
      </c>
      <c r="H9" s="25"/>
      <c r="I9" s="23" t="s">
        <v>99</v>
      </c>
      <c r="J9" s="25"/>
      <c r="K9" s="25" t="s">
        <v>100</v>
      </c>
    </row>
    <row r="10" spans="1:15">
      <c r="A10" s="33" t="s">
        <v>102</v>
      </c>
      <c r="B10" s="25"/>
      <c r="C10" s="33" t="s">
        <v>115</v>
      </c>
      <c r="D10" s="25"/>
      <c r="E10" s="33" t="s">
        <v>115</v>
      </c>
      <c r="F10" s="25"/>
      <c r="G10" s="33" t="s">
        <v>116</v>
      </c>
      <c r="H10" s="25"/>
      <c r="I10" s="26" t="s">
        <v>103</v>
      </c>
      <c r="J10" s="25"/>
      <c r="K10" s="33" t="s">
        <v>103</v>
      </c>
    </row>
    <row r="11" spans="1:15">
      <c r="A11" s="24"/>
      <c r="B11" s="24"/>
      <c r="D11" s="24"/>
      <c r="E11" s="24"/>
      <c r="K11" s="24"/>
    </row>
    <row r="12" spans="1:15">
      <c r="A12" s="27" t="s">
        <v>389</v>
      </c>
      <c r="B12" s="24"/>
      <c r="C12" s="186">
        <f>'State Schedule'!C32</f>
        <v>178898</v>
      </c>
      <c r="D12" s="24"/>
      <c r="E12" s="187">
        <f>C12</f>
        <v>178898</v>
      </c>
      <c r="G12" s="186">
        <f t="shared" ref="G12:G17" si="0">C12-E12</f>
        <v>0</v>
      </c>
      <c r="I12" s="286">
        <v>750000</v>
      </c>
      <c r="K12" s="41">
        <f t="shared" ref="K12:K17" si="1">E12/I12</f>
        <v>0.23853066666666667</v>
      </c>
    </row>
    <row r="13" spans="1:15">
      <c r="A13" s="27">
        <f>A12-1</f>
        <v>2018</v>
      </c>
      <c r="B13" s="24"/>
      <c r="C13" s="260">
        <v>157872</v>
      </c>
      <c r="D13" s="261"/>
      <c r="E13" s="260">
        <f>+C13</f>
        <v>157872</v>
      </c>
      <c r="G13" s="40">
        <f t="shared" si="0"/>
        <v>0</v>
      </c>
      <c r="I13" s="248">
        <v>709681</v>
      </c>
      <c r="J13" s="232"/>
      <c r="K13" s="41">
        <f t="shared" si="1"/>
        <v>0.22245487761402657</v>
      </c>
    </row>
    <row r="14" spans="1:15">
      <c r="A14" s="27">
        <f t="shared" ref="A14:A16" si="2">A13-1</f>
        <v>2017</v>
      </c>
      <c r="B14" s="24"/>
      <c r="C14" s="260">
        <v>119040</v>
      </c>
      <c r="D14" s="261"/>
      <c r="E14" s="260">
        <f>+C14</f>
        <v>119040</v>
      </c>
      <c r="G14" s="40">
        <f t="shared" si="0"/>
        <v>0</v>
      </c>
      <c r="I14" s="248">
        <v>739513</v>
      </c>
      <c r="J14" s="232"/>
      <c r="K14" s="41">
        <f t="shared" si="1"/>
        <v>0.1609708010542073</v>
      </c>
      <c r="O14" s="294"/>
    </row>
    <row r="15" spans="1:15">
      <c r="A15" s="27">
        <f t="shared" si="2"/>
        <v>2016</v>
      </c>
      <c r="B15" s="34"/>
      <c r="C15" s="260">
        <v>142027</v>
      </c>
      <c r="D15" s="261"/>
      <c r="E15" s="260">
        <f>+C15</f>
        <v>142027</v>
      </c>
      <c r="F15" s="40"/>
      <c r="G15" s="40">
        <f t="shared" si="0"/>
        <v>0</v>
      </c>
      <c r="H15" s="40"/>
      <c r="I15" s="248">
        <v>654057</v>
      </c>
      <c r="J15" s="232"/>
      <c r="K15" s="41">
        <f t="shared" si="1"/>
        <v>0.21714774094612549</v>
      </c>
      <c r="O15" s="248"/>
    </row>
    <row r="16" spans="1:15">
      <c r="A16" s="27">
        <f t="shared" si="2"/>
        <v>2015</v>
      </c>
      <c r="B16" s="34"/>
      <c r="C16" s="260">
        <v>69138</v>
      </c>
      <c r="D16" s="260"/>
      <c r="E16" s="260">
        <f>+C16</f>
        <v>69138</v>
      </c>
      <c r="F16" s="40"/>
      <c r="G16" s="40">
        <f t="shared" si="0"/>
        <v>0</v>
      </c>
      <c r="H16" s="40"/>
      <c r="I16" s="248">
        <v>550106</v>
      </c>
      <c r="J16" s="232"/>
      <c r="K16" s="41">
        <f t="shared" si="1"/>
        <v>0.12568123234431183</v>
      </c>
      <c r="O16" s="248"/>
    </row>
    <row r="17" spans="1:28">
      <c r="A17" s="27">
        <f t="shared" ref="A17" si="3">A16-1</f>
        <v>2014</v>
      </c>
      <c r="B17" s="34"/>
      <c r="C17" s="260">
        <v>112061</v>
      </c>
      <c r="D17" s="260"/>
      <c r="E17" s="260">
        <f>+C17</f>
        <v>112061</v>
      </c>
      <c r="F17" s="40"/>
      <c r="G17" s="40">
        <f t="shared" si="0"/>
        <v>0</v>
      </c>
      <c r="H17" s="40"/>
      <c r="I17" s="248">
        <v>654057</v>
      </c>
      <c r="J17" s="232"/>
      <c r="K17" s="41">
        <f t="shared" si="1"/>
        <v>0.17133216218158356</v>
      </c>
      <c r="O17" s="248"/>
    </row>
    <row r="18" spans="1:28">
      <c r="K18" s="24"/>
      <c r="O18" s="248"/>
    </row>
    <row r="21" spans="1:28" ht="25.5" customHeight="1">
      <c r="A21" s="393" t="s">
        <v>128</v>
      </c>
      <c r="B21" s="393"/>
      <c r="C21" s="393"/>
      <c r="D21" s="393"/>
      <c r="E21" s="393"/>
      <c r="F21" s="393"/>
      <c r="G21" s="393"/>
      <c r="H21" s="393"/>
      <c r="I21" s="393"/>
      <c r="J21" s="393"/>
      <c r="K21" s="393"/>
    </row>
    <row r="23" spans="1:28" ht="40.950000000000003" customHeight="1">
      <c r="A23" s="394" t="s">
        <v>329</v>
      </c>
      <c r="B23" s="394"/>
      <c r="C23" s="394"/>
      <c r="D23" s="394"/>
      <c r="E23" s="394"/>
      <c r="F23" s="394"/>
      <c r="G23" s="394"/>
      <c r="H23" s="394"/>
      <c r="I23" s="394"/>
      <c r="J23" s="394"/>
      <c r="K23" s="394"/>
    </row>
    <row r="25" spans="1:28">
      <c r="A25" s="292" t="s">
        <v>330</v>
      </c>
    </row>
    <row r="27" spans="1:28">
      <c r="A27" s="22" t="s">
        <v>336</v>
      </c>
    </row>
    <row r="28" spans="1:28">
      <c r="P28" s="22" t="s">
        <v>334</v>
      </c>
    </row>
    <row r="29" spans="1:28" ht="15" customHeight="1">
      <c r="H29" s="291"/>
      <c r="P29" s="284" t="s">
        <v>335</v>
      </c>
    </row>
    <row r="30" spans="1:28" ht="15" customHeight="1">
      <c r="H30" s="296"/>
    </row>
    <row r="31" spans="1:28" ht="15" customHeight="1">
      <c r="H31" s="296"/>
    </row>
    <row r="32" spans="1:28" ht="15" customHeight="1">
      <c r="H32" s="296"/>
      <c r="P32" s="320" t="s">
        <v>346</v>
      </c>
      <c r="Q32" s="320"/>
      <c r="R32" s="397">
        <v>42369</v>
      </c>
      <c r="S32" s="397"/>
      <c r="T32" s="397"/>
      <c r="U32" s="320"/>
      <c r="V32" s="397">
        <v>41639</v>
      </c>
      <c r="W32" s="397"/>
      <c r="X32" s="397"/>
      <c r="Y32" s="320"/>
      <c r="Z32" s="397">
        <v>40908</v>
      </c>
      <c r="AA32" s="397"/>
      <c r="AB32" s="397"/>
    </row>
    <row r="33" spans="8:28">
      <c r="H33" s="296"/>
      <c r="P33" s="320" t="s">
        <v>337</v>
      </c>
      <c r="Q33" s="320"/>
      <c r="R33" s="321"/>
      <c r="S33" s="322" t="s">
        <v>400</v>
      </c>
      <c r="T33" s="321"/>
      <c r="U33" s="320"/>
      <c r="V33" s="321"/>
      <c r="W33" s="322" t="s">
        <v>347</v>
      </c>
      <c r="X33" s="321"/>
      <c r="Y33" s="320"/>
      <c r="Z33" s="321"/>
      <c r="AA33" s="322" t="s">
        <v>354</v>
      </c>
      <c r="AB33" s="321"/>
    </row>
    <row r="34" spans="8:28">
      <c r="H34" s="296"/>
      <c r="P34" s="320" t="s">
        <v>338</v>
      </c>
      <c r="Q34" s="320"/>
      <c r="R34" s="321"/>
      <c r="S34" s="322" t="s">
        <v>66</v>
      </c>
      <c r="T34" s="321"/>
      <c r="U34" s="320"/>
      <c r="V34" s="321"/>
      <c r="W34" s="322" t="s">
        <v>66</v>
      </c>
      <c r="X34" s="321"/>
      <c r="Y34" s="320"/>
      <c r="Z34" s="321"/>
      <c r="AA34" s="322" t="s">
        <v>355</v>
      </c>
      <c r="AB34" s="321"/>
    </row>
    <row r="35" spans="8:28">
      <c r="H35" s="296"/>
      <c r="P35" s="320" t="s">
        <v>339</v>
      </c>
      <c r="Q35" s="320"/>
      <c r="R35" s="321"/>
      <c r="S35" s="322" t="s">
        <v>348</v>
      </c>
      <c r="T35" s="321"/>
      <c r="U35" s="320"/>
      <c r="V35" s="321"/>
      <c r="W35" s="322" t="s">
        <v>348</v>
      </c>
      <c r="X35" s="321"/>
      <c r="Y35" s="320"/>
      <c r="Z35" s="321"/>
      <c r="AA35" s="322" t="s">
        <v>348</v>
      </c>
      <c r="AB35" s="321"/>
    </row>
    <row r="36" spans="8:28">
      <c r="H36" s="296"/>
      <c r="P36" s="320" t="s">
        <v>340</v>
      </c>
      <c r="Q36" s="320"/>
      <c r="R36" s="321"/>
      <c r="S36" s="322" t="s">
        <v>349</v>
      </c>
      <c r="T36" s="321"/>
      <c r="U36" s="320"/>
      <c r="V36" s="321"/>
      <c r="W36" s="322" t="s">
        <v>349</v>
      </c>
      <c r="X36" s="321"/>
      <c r="Y36" s="320"/>
      <c r="Z36" s="321"/>
      <c r="AA36" s="322" t="s">
        <v>349</v>
      </c>
      <c r="AB36" s="321"/>
    </row>
    <row r="37" spans="8:28">
      <c r="H37" s="296"/>
      <c r="P37" s="320" t="s">
        <v>341</v>
      </c>
      <c r="Q37" s="320"/>
      <c r="R37" s="321"/>
      <c r="S37" s="322" t="s">
        <v>350</v>
      </c>
      <c r="T37" s="321"/>
      <c r="U37" s="320"/>
      <c r="V37" s="321"/>
      <c r="W37" s="322" t="s">
        <v>350</v>
      </c>
      <c r="X37" s="321"/>
      <c r="Y37" s="320"/>
      <c r="Z37" s="321"/>
      <c r="AA37" s="322" t="s">
        <v>356</v>
      </c>
      <c r="AB37" s="321"/>
    </row>
    <row r="38" spans="8:28">
      <c r="H38" s="296"/>
      <c r="P38" s="320" t="s">
        <v>342</v>
      </c>
      <c r="Q38" s="320"/>
      <c r="R38" s="321"/>
      <c r="S38" s="322"/>
      <c r="T38" s="321"/>
      <c r="U38" s="320"/>
      <c r="V38" s="321"/>
      <c r="W38" s="322"/>
      <c r="X38" s="321"/>
      <c r="Y38" s="320"/>
      <c r="Z38" s="321"/>
      <c r="AA38" s="322"/>
      <c r="AB38" s="321"/>
    </row>
    <row r="39" spans="8:28">
      <c r="P39" s="323" t="s">
        <v>343</v>
      </c>
      <c r="Q39" s="320"/>
      <c r="R39" s="321"/>
      <c r="S39" s="322" t="s">
        <v>306</v>
      </c>
      <c r="T39" s="321"/>
      <c r="U39" s="320"/>
      <c r="V39" s="321"/>
      <c r="W39" s="322" t="s">
        <v>351</v>
      </c>
      <c r="X39" s="321"/>
      <c r="Y39" s="320"/>
      <c r="Z39" s="321"/>
      <c r="AA39" s="322" t="s">
        <v>351</v>
      </c>
      <c r="AB39" s="321"/>
    </row>
    <row r="40" spans="8:28">
      <c r="P40" s="323" t="s">
        <v>344</v>
      </c>
      <c r="Q40" s="320"/>
      <c r="R40" s="321"/>
      <c r="S40" s="322" t="s">
        <v>401</v>
      </c>
      <c r="T40" s="321"/>
      <c r="U40" s="320"/>
      <c r="V40" s="321"/>
      <c r="W40" s="322" t="s">
        <v>352</v>
      </c>
      <c r="X40" s="321"/>
      <c r="Y40" s="320"/>
      <c r="Z40" s="321"/>
      <c r="AA40" s="322" t="s">
        <v>352</v>
      </c>
      <c r="AB40" s="321"/>
    </row>
    <row r="41" spans="8:28">
      <c r="P41" s="323" t="s">
        <v>345</v>
      </c>
      <c r="Q41" s="320"/>
      <c r="R41" s="321"/>
      <c r="S41" s="322" t="s">
        <v>307</v>
      </c>
      <c r="T41" s="321"/>
      <c r="U41" s="320"/>
      <c r="V41" s="321"/>
      <c r="W41" s="322" t="s">
        <v>353</v>
      </c>
      <c r="X41" s="321"/>
      <c r="Y41" s="320"/>
      <c r="Z41" s="321"/>
      <c r="AA41" s="322" t="s">
        <v>357</v>
      </c>
      <c r="AB41" s="321"/>
    </row>
  </sheetData>
  <mergeCells count="5">
    <mergeCell ref="V32:X32"/>
    <mergeCell ref="Z32:AB32"/>
    <mergeCell ref="A23:K23"/>
    <mergeCell ref="A21:K21"/>
    <mergeCell ref="R32:T32"/>
  </mergeCells>
  <hyperlinks>
    <hyperlink ref="P29" r:id="rId1" xr:uid="{2B37D939-C122-4E6C-9244-2717783DDD44}"/>
  </hyperlinks>
  <pageMargins left="0.7" right="0.7" top="0.75" bottom="0.75" header="0.3" footer="0.3"/>
  <pageSetup scale="90" orientation="portrait" horizontalDpi="300" verticalDpi="300"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pageSetUpPr fitToPage="1"/>
  </sheetPr>
  <dimension ref="A1:N103"/>
  <sheetViews>
    <sheetView workbookViewId="0">
      <selection activeCell="B180" sqref="B180"/>
    </sheetView>
  </sheetViews>
  <sheetFormatPr defaultColWidth="9.109375" defaultRowHeight="14.4"/>
  <cols>
    <col min="1" max="1" width="36.6640625" style="7" customWidth="1"/>
    <col min="2" max="2" width="5.109375" style="7" bestFit="1" customWidth="1"/>
    <col min="3" max="3" width="14.33203125" style="7" bestFit="1" customWidth="1"/>
    <col min="4" max="4" width="12.44140625" style="7" customWidth="1"/>
    <col min="5" max="5" width="17.109375" style="7" customWidth="1"/>
    <col min="6" max="6" width="16" style="7" bestFit="1" customWidth="1"/>
    <col min="7" max="7" width="14.6640625" style="7" bestFit="1" customWidth="1"/>
    <col min="8" max="8" width="16.44140625" style="7" hidden="1" customWidth="1"/>
    <col min="9" max="10" width="9.109375" style="7"/>
    <col min="11" max="11" width="11.6640625" style="7" bestFit="1" customWidth="1"/>
    <col min="12" max="12" width="29.6640625" customWidth="1"/>
    <col min="13" max="13" width="13.33203125" style="7" bestFit="1" customWidth="1"/>
    <col min="14" max="14" width="9.6640625" style="7" bestFit="1" customWidth="1"/>
    <col min="15" max="15" width="16.44140625" style="7" customWidth="1"/>
    <col min="16" max="16" width="15.44140625" style="7" customWidth="1"/>
    <col min="17" max="17" width="16.109375" style="7" customWidth="1"/>
    <col min="18" max="18" width="14.88671875" style="7" bestFit="1" customWidth="1"/>
    <col min="19" max="19" width="15.109375" style="7" bestFit="1" customWidth="1"/>
    <col min="20" max="20" width="13.33203125" style="7" bestFit="1" customWidth="1"/>
    <col min="21" max="16384" width="9.109375" style="7"/>
  </cols>
  <sheetData>
    <row r="1" spans="1:12">
      <c r="A1" s="276" t="s">
        <v>367</v>
      </c>
      <c r="J1" s="289" t="s">
        <v>387</v>
      </c>
      <c r="K1" s="289"/>
      <c r="L1" s="290"/>
    </row>
    <row r="4" spans="1:12">
      <c r="E4" s="8"/>
      <c r="F4" s="8"/>
      <c r="G4" s="8"/>
      <c r="H4" s="8"/>
    </row>
    <row r="5" spans="1:12">
      <c r="E5" s="8"/>
      <c r="H5" s="8" t="s">
        <v>120</v>
      </c>
    </row>
    <row r="6" spans="1:12">
      <c r="C6" s="240"/>
      <c r="E6" s="8"/>
      <c r="H6" s="8" t="s">
        <v>175</v>
      </c>
    </row>
    <row r="7" spans="1:12">
      <c r="C7" s="8" t="s">
        <v>54</v>
      </c>
      <c r="D7" s="8"/>
      <c r="E7" s="8"/>
      <c r="F7" s="8"/>
      <c r="G7" s="8"/>
      <c r="H7" s="8" t="s">
        <v>125</v>
      </c>
    </row>
    <row r="8" spans="1:12">
      <c r="C8" s="8" t="s">
        <v>55</v>
      </c>
      <c r="D8" s="8" t="s">
        <v>123</v>
      </c>
      <c r="E8" s="8" t="s">
        <v>122</v>
      </c>
      <c r="F8" s="8" t="s">
        <v>120</v>
      </c>
      <c r="G8" s="8" t="s">
        <v>120</v>
      </c>
      <c r="H8" s="8" t="s">
        <v>126</v>
      </c>
    </row>
    <row r="9" spans="1:12">
      <c r="B9" s="233" t="s">
        <v>56</v>
      </c>
      <c r="C9" s="277" t="s">
        <v>366</v>
      </c>
      <c r="D9" s="10" t="s">
        <v>57</v>
      </c>
      <c r="E9" s="11" t="s">
        <v>261</v>
      </c>
      <c r="F9" s="11" t="s">
        <v>121</v>
      </c>
      <c r="G9" s="11" t="s">
        <v>124</v>
      </c>
      <c r="H9" s="10" t="s">
        <v>157</v>
      </c>
    </row>
    <row r="10" spans="1:12">
      <c r="A10" s="193" t="s">
        <v>132</v>
      </c>
      <c r="B10" s="193" t="s">
        <v>58</v>
      </c>
      <c r="C10" s="287">
        <v>58481</v>
      </c>
      <c r="D10" s="12">
        <f t="shared" ref="D10:D35" si="0">C10/$C$37</f>
        <v>0.38675352159248727</v>
      </c>
      <c r="E10" s="66">
        <f>$E$48*D10</f>
        <v>-379009.55582964089</v>
      </c>
      <c r="F10" s="66">
        <f>$F$48*D10</f>
        <v>213786.90439124397</v>
      </c>
      <c r="G10" s="66">
        <f>$G$48*D10</f>
        <v>-95287.172389392232</v>
      </c>
      <c r="H10" s="66">
        <v>0</v>
      </c>
      <c r="J10" s="67"/>
    </row>
    <row r="11" spans="1:12">
      <c r="A11" s="193" t="s">
        <v>130</v>
      </c>
      <c r="B11" s="193" t="s">
        <v>58</v>
      </c>
      <c r="C11" s="287">
        <v>3141</v>
      </c>
      <c r="D11" s="12">
        <f t="shared" si="0"/>
        <v>2.0772435685470537E-2</v>
      </c>
      <c r="E11" s="66">
        <f>$E$48*D11</f>
        <v>-20356.50920574036</v>
      </c>
      <c r="F11" s="66">
        <f t="shared" ref="F11:F35" si="1">$F$48*D11</f>
        <v>11482.441591164605</v>
      </c>
      <c r="G11" s="66">
        <f t="shared" ref="G11:G35" si="2">$G$48*D11</f>
        <v>-5117.850386879174</v>
      </c>
      <c r="H11" s="66">
        <v>0</v>
      </c>
      <c r="J11" s="67"/>
    </row>
    <row r="12" spans="1:12" hidden="1">
      <c r="A12" s="193" t="s">
        <v>274</v>
      </c>
      <c r="B12" s="193" t="s">
        <v>58</v>
      </c>
      <c r="C12" s="287">
        <v>0</v>
      </c>
      <c r="D12" s="12">
        <f t="shared" si="0"/>
        <v>0</v>
      </c>
      <c r="E12" s="66">
        <f t="shared" ref="E12:E35" si="3">$E$48*D12</f>
        <v>0</v>
      </c>
      <c r="F12" s="66">
        <f t="shared" si="1"/>
        <v>0</v>
      </c>
      <c r="G12" s="66">
        <f t="shared" si="2"/>
        <v>0</v>
      </c>
      <c r="H12" s="66">
        <v>0</v>
      </c>
      <c r="J12" s="67"/>
    </row>
    <row r="13" spans="1:12" hidden="1">
      <c r="A13" s="193" t="s">
        <v>274</v>
      </c>
      <c r="B13" s="193" t="s">
        <v>58</v>
      </c>
      <c r="C13" s="287">
        <v>0</v>
      </c>
      <c r="D13" s="12">
        <f t="shared" si="0"/>
        <v>0</v>
      </c>
      <c r="E13" s="66">
        <f t="shared" si="3"/>
        <v>0</v>
      </c>
      <c r="F13" s="66">
        <f t="shared" si="1"/>
        <v>0</v>
      </c>
      <c r="G13" s="66">
        <f t="shared" si="2"/>
        <v>0</v>
      </c>
      <c r="H13" s="66">
        <v>0</v>
      </c>
      <c r="J13" s="67"/>
    </row>
    <row r="14" spans="1:12" hidden="1">
      <c r="A14" s="193" t="s">
        <v>274</v>
      </c>
      <c r="B14" s="193" t="s">
        <v>58</v>
      </c>
      <c r="C14" s="287">
        <v>0</v>
      </c>
      <c r="D14" s="12">
        <f t="shared" si="0"/>
        <v>0</v>
      </c>
      <c r="E14" s="66">
        <f t="shared" si="3"/>
        <v>0</v>
      </c>
      <c r="F14" s="66">
        <f t="shared" si="1"/>
        <v>0</v>
      </c>
      <c r="G14" s="66">
        <f t="shared" si="2"/>
        <v>0</v>
      </c>
      <c r="H14" s="66">
        <v>0</v>
      </c>
      <c r="J14" s="67"/>
    </row>
    <row r="15" spans="1:12" hidden="1">
      <c r="A15" s="193" t="s">
        <v>274</v>
      </c>
      <c r="B15" s="193" t="s">
        <v>58</v>
      </c>
      <c r="C15" s="287">
        <v>0</v>
      </c>
      <c r="D15" s="12">
        <f t="shared" si="0"/>
        <v>0</v>
      </c>
      <c r="E15" s="66">
        <f t="shared" si="3"/>
        <v>0</v>
      </c>
      <c r="F15" s="66">
        <f t="shared" si="1"/>
        <v>0</v>
      </c>
      <c r="G15" s="66">
        <f t="shared" si="2"/>
        <v>0</v>
      </c>
      <c r="H15" s="66">
        <v>0</v>
      </c>
      <c r="J15" s="67"/>
    </row>
    <row r="16" spans="1:12" ht="14.25" hidden="1" customHeight="1">
      <c r="A16" s="193" t="s">
        <v>274</v>
      </c>
      <c r="B16" s="193" t="s">
        <v>58</v>
      </c>
      <c r="C16" s="287">
        <v>0</v>
      </c>
      <c r="D16" s="12">
        <f t="shared" si="0"/>
        <v>0</v>
      </c>
      <c r="E16" s="66">
        <f t="shared" si="3"/>
        <v>0</v>
      </c>
      <c r="F16" s="66">
        <f t="shared" si="1"/>
        <v>0</v>
      </c>
      <c r="G16" s="66">
        <f t="shared" si="2"/>
        <v>0</v>
      </c>
      <c r="H16" s="66">
        <v>0</v>
      </c>
      <c r="J16" s="67"/>
    </row>
    <row r="17" spans="1:10" hidden="1">
      <c r="A17" s="193" t="s">
        <v>274</v>
      </c>
      <c r="B17" s="193" t="s">
        <v>58</v>
      </c>
      <c r="C17" s="288">
        <v>0</v>
      </c>
      <c r="D17" s="12">
        <f t="shared" si="0"/>
        <v>0</v>
      </c>
      <c r="E17" s="66">
        <f t="shared" si="3"/>
        <v>0</v>
      </c>
      <c r="F17" s="66">
        <f t="shared" si="1"/>
        <v>0</v>
      </c>
      <c r="G17" s="66">
        <f t="shared" si="2"/>
        <v>0</v>
      </c>
      <c r="H17" s="66">
        <f t="shared" ref="H17:H35" si="4">$H$37*D17</f>
        <v>0</v>
      </c>
      <c r="J17" s="67"/>
    </row>
    <row r="18" spans="1:10" hidden="1">
      <c r="A18" s="193" t="s">
        <v>274</v>
      </c>
      <c r="B18" s="193" t="s">
        <v>58</v>
      </c>
      <c r="C18" s="288">
        <v>0</v>
      </c>
      <c r="D18" s="12">
        <f t="shared" si="0"/>
        <v>0</v>
      </c>
      <c r="E18" s="66">
        <f t="shared" si="3"/>
        <v>0</v>
      </c>
      <c r="F18" s="66">
        <f t="shared" si="1"/>
        <v>0</v>
      </c>
      <c r="G18" s="66">
        <f t="shared" si="2"/>
        <v>0</v>
      </c>
      <c r="H18" s="66">
        <f t="shared" si="4"/>
        <v>0</v>
      </c>
      <c r="J18" s="67"/>
    </row>
    <row r="19" spans="1:10" hidden="1">
      <c r="A19" s="193" t="s">
        <v>274</v>
      </c>
      <c r="B19" s="193" t="s">
        <v>58</v>
      </c>
      <c r="C19" s="287">
        <v>0</v>
      </c>
      <c r="D19" s="12">
        <f t="shared" si="0"/>
        <v>0</v>
      </c>
      <c r="E19" s="66">
        <f t="shared" si="3"/>
        <v>0</v>
      </c>
      <c r="F19" s="66">
        <f t="shared" si="1"/>
        <v>0</v>
      </c>
      <c r="G19" s="66">
        <f t="shared" si="2"/>
        <v>0</v>
      </c>
      <c r="H19" s="66">
        <f t="shared" si="4"/>
        <v>0</v>
      </c>
      <c r="J19" s="67"/>
    </row>
    <row r="20" spans="1:10" hidden="1">
      <c r="A20" s="193" t="s">
        <v>274</v>
      </c>
      <c r="B20" s="193" t="s">
        <v>58</v>
      </c>
      <c r="C20" s="287">
        <v>0</v>
      </c>
      <c r="D20" s="12">
        <f t="shared" si="0"/>
        <v>0</v>
      </c>
      <c r="E20" s="66">
        <f t="shared" si="3"/>
        <v>0</v>
      </c>
      <c r="F20" s="66">
        <f t="shared" si="1"/>
        <v>0</v>
      </c>
      <c r="G20" s="66">
        <f t="shared" si="2"/>
        <v>0</v>
      </c>
      <c r="H20" s="66">
        <f t="shared" si="4"/>
        <v>0</v>
      </c>
      <c r="J20" s="67"/>
    </row>
    <row r="21" spans="1:10" hidden="1">
      <c r="A21" s="193" t="s">
        <v>274</v>
      </c>
      <c r="B21" s="193" t="s">
        <v>58</v>
      </c>
      <c r="C21" s="287">
        <v>0</v>
      </c>
      <c r="D21" s="12">
        <f t="shared" si="0"/>
        <v>0</v>
      </c>
      <c r="E21" s="66">
        <f t="shared" si="3"/>
        <v>0</v>
      </c>
      <c r="F21" s="66">
        <f t="shared" si="1"/>
        <v>0</v>
      </c>
      <c r="G21" s="66">
        <f t="shared" si="2"/>
        <v>0</v>
      </c>
      <c r="H21" s="66">
        <f t="shared" si="4"/>
        <v>0</v>
      </c>
      <c r="J21" s="67"/>
    </row>
    <row r="22" spans="1:10">
      <c r="A22" s="193" t="s">
        <v>293</v>
      </c>
      <c r="B22" s="193" t="s">
        <v>59</v>
      </c>
      <c r="C22" s="287">
        <v>61897</v>
      </c>
      <c r="D22" s="12">
        <f t="shared" si="0"/>
        <v>0.40934462006481054</v>
      </c>
      <c r="E22" s="66">
        <f t="shared" si="3"/>
        <v>-401148.31273725285</v>
      </c>
      <c r="F22" s="66">
        <f t="shared" si="1"/>
        <v>226274.65366708551</v>
      </c>
      <c r="G22" s="66">
        <f t="shared" si="2"/>
        <v>-100853.09945770782</v>
      </c>
      <c r="H22" s="66">
        <f t="shared" si="4"/>
        <v>0</v>
      </c>
      <c r="J22" s="67"/>
    </row>
    <row r="23" spans="1:10">
      <c r="A23" s="193" t="s">
        <v>294</v>
      </c>
      <c r="B23" s="193" t="s">
        <v>59</v>
      </c>
      <c r="C23" s="287">
        <v>10241</v>
      </c>
      <c r="D23" s="12">
        <f t="shared" si="0"/>
        <v>6.7727002182395343E-2</v>
      </c>
      <c r="E23" s="66">
        <f t="shared" si="3"/>
        <v>-66370.904417697238</v>
      </c>
      <c r="F23" s="66">
        <f t="shared" si="1"/>
        <v>37437.658177369223</v>
      </c>
      <c r="G23" s="66">
        <f t="shared" si="2"/>
        <v>-16686.375616692018</v>
      </c>
      <c r="H23" s="66">
        <f t="shared" si="4"/>
        <v>0</v>
      </c>
      <c r="J23" s="67"/>
    </row>
    <row r="24" spans="1:10">
      <c r="A24" s="193" t="s">
        <v>295</v>
      </c>
      <c r="B24" s="193" t="s">
        <v>59</v>
      </c>
      <c r="C24" s="287">
        <v>6896</v>
      </c>
      <c r="D24" s="12">
        <f t="shared" si="0"/>
        <v>4.5605449375041331E-2</v>
      </c>
      <c r="E24" s="66">
        <f t="shared" si="3"/>
        <v>-44692.291462204877</v>
      </c>
      <c r="F24" s="66">
        <f t="shared" si="1"/>
        <v>25209.461067389722</v>
      </c>
      <c r="G24" s="66">
        <f t="shared" si="2"/>
        <v>-11236.133800674557</v>
      </c>
      <c r="H24" s="66">
        <f t="shared" si="4"/>
        <v>0</v>
      </c>
      <c r="J24" s="67"/>
    </row>
    <row r="25" spans="1:10">
      <c r="A25" s="193" t="s">
        <v>296</v>
      </c>
      <c r="B25" s="193" t="s">
        <v>59</v>
      </c>
      <c r="C25" s="287">
        <v>10554</v>
      </c>
      <c r="D25" s="12">
        <f t="shared" si="0"/>
        <v>6.9796971099794991E-2</v>
      </c>
      <c r="E25" s="66">
        <f t="shared" si="3"/>
        <v>-68399.426347463799</v>
      </c>
      <c r="F25" s="66">
        <f t="shared" si="1"/>
        <v>38581.881105746979</v>
      </c>
      <c r="G25" s="66">
        <f t="shared" si="2"/>
        <v>-17196.368348654192</v>
      </c>
      <c r="H25" s="66">
        <f t="shared" si="4"/>
        <v>0</v>
      </c>
      <c r="J25" s="67"/>
    </row>
    <row r="26" spans="1:10" hidden="1">
      <c r="A26" s="193" t="s">
        <v>275</v>
      </c>
      <c r="B26" s="193" t="s">
        <v>59</v>
      </c>
      <c r="C26" s="64">
        <v>0</v>
      </c>
      <c r="D26" s="12">
        <f t="shared" si="0"/>
        <v>0</v>
      </c>
      <c r="E26" s="66">
        <f t="shared" si="3"/>
        <v>0</v>
      </c>
      <c r="F26" s="66">
        <f t="shared" si="1"/>
        <v>0</v>
      </c>
      <c r="G26" s="66">
        <f t="shared" si="2"/>
        <v>0</v>
      </c>
      <c r="H26" s="66">
        <f t="shared" si="4"/>
        <v>0</v>
      </c>
      <c r="J26" s="67"/>
    </row>
    <row r="27" spans="1:10" hidden="1">
      <c r="A27" s="193" t="s">
        <v>275</v>
      </c>
      <c r="B27" s="193" t="s">
        <v>59</v>
      </c>
      <c r="C27" s="64">
        <v>0</v>
      </c>
      <c r="D27" s="12">
        <f t="shared" si="0"/>
        <v>0</v>
      </c>
      <c r="E27" s="66">
        <f t="shared" si="3"/>
        <v>0</v>
      </c>
      <c r="F27" s="66">
        <f t="shared" si="1"/>
        <v>0</v>
      </c>
      <c r="G27" s="66">
        <f t="shared" si="2"/>
        <v>0</v>
      </c>
      <c r="H27" s="66">
        <f t="shared" si="4"/>
        <v>0</v>
      </c>
      <c r="J27" s="67"/>
    </row>
    <row r="28" spans="1:10" hidden="1">
      <c r="A28" s="193" t="s">
        <v>275</v>
      </c>
      <c r="B28" s="193" t="s">
        <v>59</v>
      </c>
      <c r="C28" s="64">
        <v>0</v>
      </c>
      <c r="D28" s="12">
        <f t="shared" si="0"/>
        <v>0</v>
      </c>
      <c r="E28" s="66">
        <f t="shared" si="3"/>
        <v>0</v>
      </c>
      <c r="F28" s="66">
        <f t="shared" si="1"/>
        <v>0</v>
      </c>
      <c r="G28" s="66">
        <f t="shared" si="2"/>
        <v>0</v>
      </c>
      <c r="H28" s="66">
        <f t="shared" si="4"/>
        <v>0</v>
      </c>
      <c r="J28" s="67"/>
    </row>
    <row r="29" spans="1:10" hidden="1">
      <c r="A29" s="193" t="s">
        <v>275</v>
      </c>
      <c r="B29" s="193" t="s">
        <v>59</v>
      </c>
      <c r="C29" s="64">
        <v>0</v>
      </c>
      <c r="D29" s="12">
        <f t="shared" si="0"/>
        <v>0</v>
      </c>
      <c r="E29" s="66">
        <f t="shared" si="3"/>
        <v>0</v>
      </c>
      <c r="F29" s="66">
        <f t="shared" si="1"/>
        <v>0</v>
      </c>
      <c r="G29" s="66">
        <f t="shared" si="2"/>
        <v>0</v>
      </c>
      <c r="H29" s="66">
        <f t="shared" si="4"/>
        <v>0</v>
      </c>
      <c r="J29" s="67"/>
    </row>
    <row r="30" spans="1:10" hidden="1">
      <c r="A30" s="193" t="s">
        <v>275</v>
      </c>
      <c r="B30" s="193" t="s">
        <v>59</v>
      </c>
      <c r="C30" s="64">
        <v>0</v>
      </c>
      <c r="D30" s="12">
        <f t="shared" si="0"/>
        <v>0</v>
      </c>
      <c r="E30" s="66">
        <f t="shared" si="3"/>
        <v>0</v>
      </c>
      <c r="F30" s="66">
        <f t="shared" si="1"/>
        <v>0</v>
      </c>
      <c r="G30" s="66">
        <f t="shared" si="2"/>
        <v>0</v>
      </c>
      <c r="H30" s="66">
        <f t="shared" si="4"/>
        <v>0</v>
      </c>
      <c r="J30" s="67"/>
    </row>
    <row r="31" spans="1:10" hidden="1">
      <c r="A31" s="193" t="s">
        <v>275</v>
      </c>
      <c r="B31" s="193" t="s">
        <v>59</v>
      </c>
      <c r="C31" s="64">
        <v>0</v>
      </c>
      <c r="D31" s="12">
        <f t="shared" si="0"/>
        <v>0</v>
      </c>
      <c r="E31" s="66">
        <f t="shared" si="3"/>
        <v>0</v>
      </c>
      <c r="F31" s="66">
        <f t="shared" si="1"/>
        <v>0</v>
      </c>
      <c r="G31" s="66">
        <f t="shared" si="2"/>
        <v>0</v>
      </c>
      <c r="H31" s="66">
        <f t="shared" si="4"/>
        <v>0</v>
      </c>
      <c r="J31" s="67"/>
    </row>
    <row r="32" spans="1:10" hidden="1">
      <c r="A32" s="193" t="s">
        <v>275</v>
      </c>
      <c r="B32" s="193" t="s">
        <v>59</v>
      </c>
      <c r="C32" s="64">
        <v>0</v>
      </c>
      <c r="D32" s="12">
        <f t="shared" si="0"/>
        <v>0</v>
      </c>
      <c r="E32" s="66">
        <f t="shared" si="3"/>
        <v>0</v>
      </c>
      <c r="F32" s="66">
        <f t="shared" si="1"/>
        <v>0</v>
      </c>
      <c r="G32" s="66">
        <f t="shared" si="2"/>
        <v>0</v>
      </c>
      <c r="H32" s="66">
        <f t="shared" si="4"/>
        <v>0</v>
      </c>
      <c r="J32" s="67"/>
    </row>
    <row r="33" spans="1:14" hidden="1">
      <c r="A33" s="193" t="s">
        <v>275</v>
      </c>
      <c r="B33" s="193" t="s">
        <v>59</v>
      </c>
      <c r="C33" s="64">
        <v>0</v>
      </c>
      <c r="D33" s="12">
        <f t="shared" si="0"/>
        <v>0</v>
      </c>
      <c r="E33" s="66">
        <f t="shared" si="3"/>
        <v>0</v>
      </c>
      <c r="F33" s="66">
        <f t="shared" si="1"/>
        <v>0</v>
      </c>
      <c r="G33" s="66">
        <f t="shared" si="2"/>
        <v>0</v>
      </c>
      <c r="H33" s="66">
        <f t="shared" si="4"/>
        <v>0</v>
      </c>
      <c r="J33" s="67"/>
    </row>
    <row r="34" spans="1:14" hidden="1">
      <c r="A34" s="193" t="s">
        <v>275</v>
      </c>
      <c r="B34" s="193" t="s">
        <v>59</v>
      </c>
      <c r="C34" s="64">
        <v>0</v>
      </c>
      <c r="D34" s="12">
        <f t="shared" si="0"/>
        <v>0</v>
      </c>
      <c r="E34" s="66">
        <f t="shared" si="3"/>
        <v>0</v>
      </c>
      <c r="F34" s="66">
        <f t="shared" si="1"/>
        <v>0</v>
      </c>
      <c r="G34" s="66">
        <f t="shared" si="2"/>
        <v>0</v>
      </c>
      <c r="H34" s="66">
        <f t="shared" si="4"/>
        <v>0</v>
      </c>
      <c r="J34" s="67"/>
    </row>
    <row r="35" spans="1:14" hidden="1">
      <c r="A35" s="193" t="s">
        <v>275</v>
      </c>
      <c r="B35" s="193" t="s">
        <v>59</v>
      </c>
      <c r="C35" s="67">
        <v>0</v>
      </c>
      <c r="D35" s="12">
        <f t="shared" si="0"/>
        <v>0</v>
      </c>
      <c r="E35" s="66">
        <f t="shared" si="3"/>
        <v>0</v>
      </c>
      <c r="F35" s="66">
        <f t="shared" si="1"/>
        <v>0</v>
      </c>
      <c r="G35" s="66">
        <f t="shared" si="2"/>
        <v>0</v>
      </c>
      <c r="H35" s="66">
        <f t="shared" si="4"/>
        <v>0</v>
      </c>
      <c r="J35" s="67"/>
    </row>
    <row r="36" spans="1:14">
      <c r="A36" s="193"/>
      <c r="B36" s="193"/>
      <c r="C36" s="16"/>
      <c r="D36" s="16"/>
      <c r="E36" s="16"/>
      <c r="F36" s="17"/>
      <c r="G36" s="17"/>
      <c r="H36" s="17"/>
      <c r="J36" s="67"/>
    </row>
    <row r="37" spans="1:14" ht="13.95" customHeight="1" thickBot="1">
      <c r="A37" s="7" t="s">
        <v>129</v>
      </c>
      <c r="C37" s="74">
        <f>SUM(C10:C35)</f>
        <v>151210</v>
      </c>
      <c r="D37" s="70">
        <v>1</v>
      </c>
      <c r="E37" s="74">
        <f>SUM(E10:E35)</f>
        <v>-979977</v>
      </c>
      <c r="F37" s="74">
        <f>SUM(F10:F35)</f>
        <v>552773</v>
      </c>
      <c r="G37" s="74">
        <f t="shared" ref="G37" si="5">SUM(G10:G35)</f>
        <v>-246376.99999999997</v>
      </c>
      <c r="H37" s="15">
        <f>SUM(H10:H16)</f>
        <v>0</v>
      </c>
      <c r="J37" s="67"/>
    </row>
    <row r="38" spans="1:14" ht="15" thickTop="1">
      <c r="C38" s="66"/>
      <c r="D38" s="12"/>
      <c r="E38" s="66"/>
      <c r="F38" s="66"/>
      <c r="G38" s="66"/>
      <c r="H38" s="66"/>
      <c r="J38" s="67"/>
    </row>
    <row r="39" spans="1:14">
      <c r="C39" s="66"/>
      <c r="D39" s="12"/>
      <c r="E39" s="66"/>
      <c r="F39" s="66"/>
      <c r="G39" s="66"/>
      <c r="H39" s="66"/>
      <c r="J39" s="67"/>
    </row>
    <row r="40" spans="1:14">
      <c r="A40" s="7" t="s">
        <v>131</v>
      </c>
      <c r="B40" s="7" t="s">
        <v>58</v>
      </c>
      <c r="C40" s="66">
        <f t="shared" ref="C40:H41" si="6">SUMIF($B$10:$B$35,$B40,C$10:C$35)</f>
        <v>61622</v>
      </c>
      <c r="D40" s="12">
        <f t="shared" si="6"/>
        <v>0.40752595727795782</v>
      </c>
      <c r="E40" s="66">
        <f t="shared" si="6"/>
        <v>-399366.06503538124</v>
      </c>
      <c r="F40" s="66">
        <f>SUMIF($B$10:$B$35,$B40,F$10:F$35)</f>
        <v>225269.34598240856</v>
      </c>
      <c r="G40" s="66">
        <f t="shared" si="6"/>
        <v>-100405.02277627141</v>
      </c>
      <c r="H40" s="66">
        <f t="shared" si="6"/>
        <v>0</v>
      </c>
      <c r="I40" s="67"/>
      <c r="J40" s="67"/>
    </row>
    <row r="41" spans="1:14">
      <c r="A41" s="7" t="s">
        <v>158</v>
      </c>
      <c r="B41" s="7" t="s">
        <v>59</v>
      </c>
      <c r="C41" s="66">
        <f t="shared" si="6"/>
        <v>89588</v>
      </c>
      <c r="D41" s="12">
        <f t="shared" si="6"/>
        <v>0.59247404272204218</v>
      </c>
      <c r="E41" s="66">
        <f t="shared" si="6"/>
        <v>-580610.93496461876</v>
      </c>
      <c r="F41" s="66">
        <f t="shared" si="6"/>
        <v>327503.65401759138</v>
      </c>
      <c r="G41" s="66">
        <f t="shared" si="6"/>
        <v>-145971.97722372858</v>
      </c>
      <c r="H41" s="66">
        <f t="shared" si="6"/>
        <v>0</v>
      </c>
      <c r="J41" s="67"/>
    </row>
    <row r="42" spans="1:14">
      <c r="C42" s="68"/>
      <c r="D42" s="73"/>
      <c r="E42" s="68"/>
      <c r="F42" s="68"/>
      <c r="G42" s="68"/>
      <c r="H42" s="68"/>
      <c r="J42" s="67"/>
    </row>
    <row r="43" spans="1:14" ht="15" thickBot="1">
      <c r="C43" s="74">
        <f>SUM(C40:C41)</f>
        <v>151210</v>
      </c>
      <c r="D43" s="70">
        <f t="shared" ref="D43:H43" si="7">SUM(D40:D41)</f>
        <v>1</v>
      </c>
      <c r="E43" s="74">
        <f t="shared" si="7"/>
        <v>-979977</v>
      </c>
      <c r="F43" s="74">
        <f t="shared" si="7"/>
        <v>552773</v>
      </c>
      <c r="G43" s="74">
        <f t="shared" si="7"/>
        <v>-246377</v>
      </c>
      <c r="H43" s="74">
        <f t="shared" si="7"/>
        <v>0</v>
      </c>
      <c r="J43" s="67"/>
    </row>
    <row r="44" spans="1:14" ht="15" thickTop="1">
      <c r="C44" s="67"/>
      <c r="D44" s="12"/>
      <c r="E44" s="67"/>
      <c r="F44" s="67"/>
      <c r="G44" s="67"/>
      <c r="H44" s="67"/>
    </row>
    <row r="45" spans="1:14">
      <c r="C45" s="75">
        <f>C37-C43</f>
        <v>0</v>
      </c>
      <c r="D45" s="75">
        <f t="shared" ref="D45:H45" si="8">D37-D43</f>
        <v>0</v>
      </c>
      <c r="E45" s="75">
        <f t="shared" si="8"/>
        <v>0</v>
      </c>
      <c r="F45" s="75">
        <f t="shared" si="8"/>
        <v>0</v>
      </c>
      <c r="G45" s="75">
        <f t="shared" si="8"/>
        <v>0</v>
      </c>
      <c r="H45" s="75">
        <f t="shared" si="8"/>
        <v>0</v>
      </c>
    </row>
    <row r="46" spans="1:14">
      <c r="E46" s="7" t="s">
        <v>211</v>
      </c>
      <c r="F46" s="7" t="s">
        <v>212</v>
      </c>
      <c r="G46" s="7" t="s">
        <v>213</v>
      </c>
    </row>
    <row r="47" spans="1:14">
      <c r="B47" s="82" t="s">
        <v>259</v>
      </c>
      <c r="C47" s="9"/>
      <c r="D47" s="278" t="s">
        <v>326</v>
      </c>
      <c r="E47" s="207">
        <f>'Lead Sheet'!E46</f>
        <v>-1187763</v>
      </c>
      <c r="F47" s="208">
        <f>'Lead Sheet'!E47</f>
        <v>527390.00000000012</v>
      </c>
      <c r="G47" s="208">
        <f>'Lead Sheet'!E48</f>
        <v>-15926.000000000002</v>
      </c>
      <c r="J47" s="139"/>
      <c r="K47" s="252"/>
      <c r="M47" s="149"/>
    </row>
    <row r="48" spans="1:14">
      <c r="B48" s="82"/>
      <c r="C48" s="9"/>
      <c r="D48" s="278" t="s">
        <v>368</v>
      </c>
      <c r="E48" s="13">
        <f>-'State Schedule'!D13</f>
        <v>-979977</v>
      </c>
      <c r="F48" s="67">
        <f>'State Schedule'!C31+'State Schedule'!C32</f>
        <v>552773</v>
      </c>
      <c r="G48" s="67">
        <f>-'State Schedule'!D31</f>
        <v>-246377</v>
      </c>
      <c r="J48" s="139"/>
      <c r="K48" s="252"/>
      <c r="M48" s="253"/>
      <c r="N48" s="250"/>
    </row>
    <row r="49" spans="1:14" ht="15" thickBot="1">
      <c r="C49" s="9"/>
      <c r="D49" s="39" t="s">
        <v>127</v>
      </c>
      <c r="E49" s="238">
        <f>E48-E47</f>
        <v>207786</v>
      </c>
      <c r="F49" s="238">
        <f t="shared" ref="F49:H49" si="9">F48-F47</f>
        <v>25382.999999999884</v>
      </c>
      <c r="G49" s="238">
        <f t="shared" si="9"/>
        <v>-230451</v>
      </c>
      <c r="H49" s="238">
        <f t="shared" si="9"/>
        <v>0</v>
      </c>
      <c r="M49" s="14"/>
    </row>
    <row r="50" spans="1:14" ht="15" thickTop="1">
      <c r="C50" s="9"/>
      <c r="D50" s="39"/>
      <c r="E50" s="210"/>
      <c r="F50" s="210"/>
      <c r="G50" s="210"/>
    </row>
    <row r="51" spans="1:14">
      <c r="A51" s="233"/>
      <c r="C51" s="9"/>
      <c r="D51" s="39"/>
      <c r="E51" s="13"/>
      <c r="J51" s="7" t="s">
        <v>290</v>
      </c>
    </row>
    <row r="52" spans="1:14">
      <c r="A52" s="233"/>
      <c r="C52" s="9"/>
      <c r="D52" s="39"/>
      <c r="E52" s="13"/>
      <c r="J52" s="139" t="s">
        <v>231</v>
      </c>
      <c r="M52" s="149">
        <f>183483-25611</f>
        <v>157872</v>
      </c>
    </row>
    <row r="53" spans="1:14">
      <c r="A53" s="233"/>
      <c r="E53" s="13"/>
      <c r="J53" s="7" t="s">
        <v>257</v>
      </c>
      <c r="M53" s="67">
        <f>'From PERS'!A235</f>
        <v>157162</v>
      </c>
    </row>
    <row r="54" spans="1:14">
      <c r="A54" s="7" t="s">
        <v>167</v>
      </c>
      <c r="M54" s="204">
        <f>M52-M53</f>
        <v>710</v>
      </c>
      <c r="N54" s="250" t="s">
        <v>246</v>
      </c>
    </row>
    <row r="55" spans="1:14">
      <c r="A55" s="7" t="str">
        <f>A22</f>
        <v>Electric</v>
      </c>
      <c r="C55" s="81" t="s">
        <v>118</v>
      </c>
      <c r="D55" s="81" t="s">
        <v>119</v>
      </c>
      <c r="F55" s="78"/>
    </row>
    <row r="56" spans="1:14">
      <c r="A56" s="77" t="s">
        <v>166</v>
      </c>
      <c r="C56" s="67">
        <f>IF('Lead Sheet'!G16&gt;0,'Lead Sheet'!G16,0)</f>
        <v>12177.60220566747</v>
      </c>
      <c r="D56" s="67">
        <f>IF('Lead Sheet'!G16&lt;0,-'Lead Sheet'!G16,0)</f>
        <v>0</v>
      </c>
      <c r="J56" s="7" t="s">
        <v>289</v>
      </c>
      <c r="L56" s="7"/>
      <c r="M56" s="14"/>
    </row>
    <row r="57" spans="1:14">
      <c r="A57" s="77" t="s">
        <v>168</v>
      </c>
      <c r="C57" s="67">
        <f>IF('Lead Sheet'!G17&gt;0,'Lead Sheet'!G17,0)</f>
        <v>42749.864393681026</v>
      </c>
      <c r="D57" s="67">
        <f>IF('Lead Sheet'!G17&lt;0,-'Lead Sheet'!G17,0)</f>
        <v>0</v>
      </c>
      <c r="J57" s="264" t="s">
        <v>264</v>
      </c>
      <c r="L57" s="7"/>
      <c r="M57" s="14">
        <f>'State Schedule'!D22</f>
        <v>175470</v>
      </c>
    </row>
    <row r="58" spans="1:14">
      <c r="A58" s="77" t="s">
        <v>169</v>
      </c>
      <c r="C58" s="67">
        <f>IF('Lead Sheet'!G18&gt;0,'Lead Sheet'!G18,0)</f>
        <v>0</v>
      </c>
      <c r="D58" s="67">
        <f>IF('Lead Sheet'!G18&lt;0,-'Lead Sheet'!G18,0)</f>
        <v>95311.060750170247</v>
      </c>
      <c r="J58" s="7" t="s">
        <v>304</v>
      </c>
      <c r="L58" s="7"/>
      <c r="M58" s="14">
        <f>M54</f>
        <v>710</v>
      </c>
      <c r="N58" s="250" t="s">
        <v>246</v>
      </c>
    </row>
    <row r="59" spans="1:14" ht="13.5" customHeight="1">
      <c r="A59" s="77" t="s">
        <v>164</v>
      </c>
      <c r="C59" s="67">
        <f>IF('Lead Sheet'!G19&gt;0,'Lead Sheet'!G19,0)</f>
        <v>40383.594150821751</v>
      </c>
      <c r="D59" s="67">
        <f>IF('Lead Sheet'!G19&lt;0,-'Lead Sheet'!G19,0)</f>
        <v>0</v>
      </c>
      <c r="J59" s="265" t="s">
        <v>52</v>
      </c>
      <c r="L59" s="7"/>
      <c r="M59" s="251">
        <f>-'State Schedule'!C32</f>
        <v>-178898</v>
      </c>
      <c r="N59" s="250"/>
    </row>
    <row r="60" spans="1:14" ht="15" thickBot="1">
      <c r="C60" s="65"/>
      <c r="D60" s="65"/>
      <c r="J60" s="7" t="s">
        <v>288</v>
      </c>
      <c r="L60" s="7"/>
      <c r="M60" s="80">
        <f>SUM(M57:M59)</f>
        <v>-2718</v>
      </c>
      <c r="N60" s="75">
        <f>M60-'Lead Sheet'!G49</f>
        <v>-2.9103830456733704E-11</v>
      </c>
    </row>
    <row r="61" spans="1:14" ht="15.6" thickTop="1" thickBot="1">
      <c r="C61" s="74">
        <f>SUM(C56:C59)</f>
        <v>95311.060750170247</v>
      </c>
      <c r="D61" s="74">
        <f>SUM(D56:D59)</f>
        <v>95311.060750170247</v>
      </c>
      <c r="E61" s="75">
        <f>C61-D61</f>
        <v>0</v>
      </c>
      <c r="L61" s="7"/>
    </row>
    <row r="62" spans="1:14" ht="15" thickTop="1">
      <c r="N62" s="256"/>
    </row>
    <row r="63" spans="1:14">
      <c r="A63" s="7" t="str">
        <f>A23</f>
        <v>Emergency Services</v>
      </c>
      <c r="C63" s="81" t="s">
        <v>118</v>
      </c>
      <c r="D63" s="81" t="s">
        <v>119</v>
      </c>
    </row>
    <row r="64" spans="1:14">
      <c r="A64" s="77" t="s">
        <v>166</v>
      </c>
      <c r="C64" s="67">
        <f>IF('Lead Sheet'!G22&gt;0,'Lead Sheet'!G22,0)</f>
        <v>71395.527747746572</v>
      </c>
      <c r="D64" s="67">
        <f>IF('Lead Sheet'!G22&lt;0,-'Lead Sheet'!G22,0)</f>
        <v>0</v>
      </c>
    </row>
    <row r="65" spans="1:5">
      <c r="A65" s="77" t="s">
        <v>168</v>
      </c>
      <c r="C65" s="67">
        <f>IF('Lead Sheet'!G23&gt;0,'Lead Sheet'!G23,0)</f>
        <v>0</v>
      </c>
      <c r="D65" s="67">
        <f>IF('Lead Sheet'!G23&lt;0,-'Lead Sheet'!G23,0)</f>
        <v>23733.331876819539</v>
      </c>
    </row>
    <row r="66" spans="1:5">
      <c r="A66" s="77" t="s">
        <v>169</v>
      </c>
      <c r="C66" s="67">
        <f>IF('Lead Sheet'!G24&gt;0,'Lead Sheet'!G24,0)</f>
        <v>0</v>
      </c>
      <c r="D66" s="67">
        <f>IF('Lead Sheet'!G24&lt;0,-'Lead Sheet'!G24,0)</f>
        <v>14839.14835109538</v>
      </c>
    </row>
    <row r="67" spans="1:5">
      <c r="A67" s="77" t="s">
        <v>164</v>
      </c>
      <c r="C67" s="67">
        <f>IF('Lead Sheet'!G25&gt;0,'Lead Sheet'!G25,0)</f>
        <v>0</v>
      </c>
      <c r="D67" s="67">
        <f>IF('Lead Sheet'!G25&lt;0,-'Lead Sheet'!G25,0)</f>
        <v>32823.047519831656</v>
      </c>
    </row>
    <row r="68" spans="1:5">
      <c r="C68" s="65"/>
      <c r="D68" s="65"/>
    </row>
    <row r="69" spans="1:5" ht="15" thickBot="1">
      <c r="C69" s="74">
        <f>SUM(C64:C67)</f>
        <v>71395.527747746572</v>
      </c>
      <c r="D69" s="74">
        <f>SUM(D64:D67)</f>
        <v>71395.527747746572</v>
      </c>
      <c r="E69" s="75">
        <f>C69-D69</f>
        <v>0</v>
      </c>
    </row>
    <row r="70" spans="1:5" ht="15" thickTop="1"/>
    <row r="71" spans="1:5">
      <c r="A71" s="7" t="str">
        <f>A24</f>
        <v>Sewer</v>
      </c>
      <c r="C71" s="81" t="s">
        <v>118</v>
      </c>
      <c r="D71" s="81" t="s">
        <v>119</v>
      </c>
    </row>
    <row r="72" spans="1:5">
      <c r="A72" s="77" t="s">
        <v>166</v>
      </c>
      <c r="C72" s="67">
        <f>IF('Lead Sheet'!G28&gt;0,'Lead Sheet'!G28,0)</f>
        <v>0</v>
      </c>
      <c r="D72" s="67">
        <f>IF('Lead Sheet'!G28&lt;0,-'Lead Sheet'!G28,0)</f>
        <v>2821.4749778855548</v>
      </c>
    </row>
    <row r="73" spans="1:5">
      <c r="A73" s="77" t="s">
        <v>168</v>
      </c>
      <c r="C73" s="67">
        <f>IF('Lead Sheet'!G29&gt;0,'Lead Sheet'!G29,0)</f>
        <v>6617.9997189008682</v>
      </c>
      <c r="D73" s="67">
        <f>IF('Lead Sheet'!G29&lt;0,-'Lead Sheet'!G29,0)</f>
        <v>0</v>
      </c>
    </row>
    <row r="74" spans="1:5">
      <c r="A74" s="77" t="s">
        <v>169</v>
      </c>
      <c r="C74" s="67">
        <f>IF('Lead Sheet'!G30&gt;0,'Lead Sheet'!G30,0)</f>
        <v>0</v>
      </c>
      <c r="D74" s="67">
        <f>IF('Lead Sheet'!G30&lt;0,-'Lead Sheet'!G30,0)</f>
        <v>10674.713194603086</v>
      </c>
    </row>
    <row r="75" spans="1:5">
      <c r="A75" s="77" t="s">
        <v>164</v>
      </c>
      <c r="C75" s="67">
        <f>IF('Lead Sheet'!G31&gt;0,'Lead Sheet'!G31,0)</f>
        <v>6878.1884535877725</v>
      </c>
      <c r="D75" s="67">
        <f>IF('Lead Sheet'!G31&lt;0,-'Lead Sheet'!G31,0)</f>
        <v>0</v>
      </c>
    </row>
    <row r="76" spans="1:5">
      <c r="C76" s="65"/>
      <c r="D76" s="65"/>
    </row>
    <row r="77" spans="1:5" ht="15" thickBot="1">
      <c r="C77" s="74">
        <f>SUM(C72:C75)</f>
        <v>13496.188172488641</v>
      </c>
      <c r="D77" s="74">
        <f>SUM(D72:D75)</f>
        <v>13496.188172488641</v>
      </c>
      <c r="E77" s="75">
        <f>C77-D77</f>
        <v>0</v>
      </c>
    </row>
    <row r="78" spans="1:5" ht="15" thickTop="1"/>
    <row r="79" spans="1:5">
      <c r="A79" s="7" t="str">
        <f>A25</f>
        <v>Water</v>
      </c>
      <c r="C79" s="81" t="s">
        <v>118</v>
      </c>
      <c r="D79" s="81" t="s">
        <v>119</v>
      </c>
    </row>
    <row r="80" spans="1:5">
      <c r="A80" s="77" t="s">
        <v>166</v>
      </c>
      <c r="C80" s="67">
        <f>IF('Lead Sheet'!G34&gt;0,'Lead Sheet'!G34,0)</f>
        <v>0</v>
      </c>
      <c r="D80" s="67">
        <f>IF('Lead Sheet'!G34&lt;0,-'Lead Sheet'!G34,0)</f>
        <v>4312.8543400593408</v>
      </c>
    </row>
    <row r="81" spans="1:5">
      <c r="A81" s="77" t="s">
        <v>168</v>
      </c>
      <c r="C81" s="67">
        <f>IF('Lead Sheet'!G35&gt;0,'Lead Sheet'!G35,0)</f>
        <v>10126.189851696268</v>
      </c>
      <c r="D81" s="67">
        <f>IF('Lead Sheet'!G35&lt;0,-'Lead Sheet'!G35,0)</f>
        <v>0</v>
      </c>
    </row>
    <row r="82" spans="1:5">
      <c r="A82" s="77" t="s">
        <v>169</v>
      </c>
      <c r="C82" s="67">
        <f>IF('Lead Sheet'!G36&gt;0,'Lead Sheet'!G36,0)</f>
        <v>0</v>
      </c>
      <c r="D82" s="67">
        <f>IF('Lead Sheet'!G36&lt;0,-'Lead Sheet'!G36,0)</f>
        <v>16337.070032584468</v>
      </c>
    </row>
    <row r="83" spans="1:5">
      <c r="A83" s="77" t="s">
        <v>164</v>
      </c>
      <c r="C83" s="67">
        <f>IF('Lead Sheet'!G37&gt;0,'Lead Sheet'!G37,0)</f>
        <v>10523.734520947541</v>
      </c>
      <c r="D83" s="67">
        <f>IF('Lead Sheet'!G37&lt;0,-'Lead Sheet'!G37,0)</f>
        <v>0</v>
      </c>
    </row>
    <row r="84" spans="1:5">
      <c r="C84" s="65"/>
      <c r="D84" s="65"/>
    </row>
    <row r="85" spans="1:5" ht="15" thickBot="1">
      <c r="C85" s="74">
        <f>SUM(C80:C83)</f>
        <v>20649.924372643807</v>
      </c>
      <c r="D85" s="74">
        <f>SUM(D80:D83)</f>
        <v>20649.924372643807</v>
      </c>
      <c r="E85" s="75">
        <f>C85-D85</f>
        <v>0</v>
      </c>
    </row>
    <row r="86" spans="1:5" ht="15" thickTop="1"/>
    <row r="87" spans="1:5">
      <c r="A87" s="7" t="str">
        <f>A26</f>
        <v>For additional enterprise funds</v>
      </c>
      <c r="C87" s="81" t="s">
        <v>118</v>
      </c>
      <c r="D87" s="81" t="s">
        <v>119</v>
      </c>
    </row>
    <row r="88" spans="1:5">
      <c r="A88" s="77" t="s">
        <v>166</v>
      </c>
      <c r="C88" s="67">
        <f>IF('Lead Sheet'!G40&gt;0,'Lead Sheet'!G40,0)</f>
        <v>0</v>
      </c>
      <c r="D88" s="67">
        <f>IF('Lead Sheet'!G40&lt;0,-'Lead Sheet'!G40,0)</f>
        <v>0</v>
      </c>
    </row>
    <row r="89" spans="1:5">
      <c r="A89" s="77" t="s">
        <v>168</v>
      </c>
      <c r="C89" s="67">
        <f>IF('Lead Sheet'!G41&gt;0,'Lead Sheet'!G41,0)</f>
        <v>0</v>
      </c>
      <c r="D89" s="67">
        <f>IF('Lead Sheet'!G41&lt;0,-'Lead Sheet'!G41,0)</f>
        <v>0</v>
      </c>
    </row>
    <row r="90" spans="1:5">
      <c r="A90" s="77" t="s">
        <v>169</v>
      </c>
      <c r="C90" s="67">
        <f>IF('Lead Sheet'!G42&gt;0,'Lead Sheet'!G42,0)</f>
        <v>0</v>
      </c>
      <c r="D90" s="67">
        <f>IF('Lead Sheet'!G42&lt;0,-'Lead Sheet'!G42,0)</f>
        <v>0</v>
      </c>
    </row>
    <row r="91" spans="1:5">
      <c r="A91" s="77" t="s">
        <v>164</v>
      </c>
      <c r="C91" s="67">
        <f>IF('Lead Sheet'!G43&gt;0,'Lead Sheet'!G43,0)</f>
        <v>0</v>
      </c>
      <c r="D91" s="67">
        <f>IF('Lead Sheet'!G43&lt;0,-'Lead Sheet'!G43,0)</f>
        <v>0</v>
      </c>
    </row>
    <row r="92" spans="1:5">
      <c r="C92" s="65"/>
      <c r="D92" s="65"/>
    </row>
    <row r="93" spans="1:5" ht="15" thickBot="1">
      <c r="C93" s="74">
        <f>SUM(C88:C91)</f>
        <v>0</v>
      </c>
      <c r="D93" s="74">
        <f>SUM(D88:D91)</f>
        <v>0</v>
      </c>
      <c r="E93" s="75">
        <f>C93-D93</f>
        <v>0</v>
      </c>
    </row>
    <row r="94" spans="1:5" ht="15" thickTop="1"/>
    <row r="95" spans="1:5">
      <c r="A95" s="7" t="s">
        <v>165</v>
      </c>
    </row>
    <row r="96" spans="1:5">
      <c r="C96" s="81" t="s">
        <v>118</v>
      </c>
      <c r="D96" s="81" t="s">
        <v>119</v>
      </c>
    </row>
    <row r="97" spans="1:5">
      <c r="A97" s="77" t="s">
        <v>163</v>
      </c>
      <c r="C97" s="67">
        <f>IF('Lead Sheet'!G10&gt;0,'Lead Sheet'!G10,0)</f>
        <v>131347.19936453085</v>
      </c>
      <c r="D97" s="67">
        <f>IF('Lead Sheet'!G10&lt;0,-'Lead Sheet'!G10,0)</f>
        <v>0</v>
      </c>
    </row>
    <row r="98" spans="1:5">
      <c r="A98" s="77" t="s">
        <v>168</v>
      </c>
      <c r="C98" s="67">
        <f>IF('Lead Sheet'!G11&gt;0,'Lead Sheet'!G11,0)</f>
        <v>0</v>
      </c>
      <c r="D98" s="67">
        <f>IF('Lead Sheet'!G11&lt;0,-'Lead Sheet'!G11,0)</f>
        <v>10377.722087458649</v>
      </c>
    </row>
    <row r="99" spans="1:5">
      <c r="A99" s="77" t="s">
        <v>169</v>
      </c>
      <c r="C99" s="67">
        <f>IF('Lead Sheet'!G12&gt;0,'Lead Sheet'!G12,0)</f>
        <v>0</v>
      </c>
      <c r="D99" s="67">
        <f>IF('Lead Sheet'!G12&lt;0,-'Lead Sheet'!G12,0)</f>
        <v>93289.007671546802</v>
      </c>
    </row>
    <row r="100" spans="1:5">
      <c r="A100" s="77" t="s">
        <v>164</v>
      </c>
      <c r="C100" s="67">
        <f>IF('Lead Sheet'!G13&gt;0,'Lead Sheet'!G13,0)</f>
        <v>0</v>
      </c>
      <c r="D100" s="67">
        <f>IF('Lead Sheet'!G13&lt;0,-'Lead Sheet'!G13,0)</f>
        <v>27680.469605525403</v>
      </c>
    </row>
    <row r="101" spans="1:5">
      <c r="A101" s="77"/>
      <c r="C101" s="79"/>
      <c r="D101" s="79"/>
    </row>
    <row r="102" spans="1:5" ht="15" thickBot="1">
      <c r="C102" s="80">
        <f>SUM(C97:C100)</f>
        <v>131347.19936453085</v>
      </c>
      <c r="D102" s="80">
        <f>SUM(D97:D100)</f>
        <v>131347.19936453085</v>
      </c>
      <c r="E102" s="75">
        <f>C102-D102</f>
        <v>0</v>
      </c>
    </row>
    <row r="103" spans="1:5" ht="15" thickTop="1"/>
  </sheetData>
  <pageMargins left="0.7" right="0.7" top="0.75" bottom="0.75" header="0.3" footer="0.3"/>
  <pageSetup scale="68" orientation="portrait"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K53"/>
  <sheetViews>
    <sheetView workbookViewId="0">
      <selection activeCell="D28" sqref="D28"/>
    </sheetView>
  </sheetViews>
  <sheetFormatPr defaultColWidth="9.109375" defaultRowHeight="13.8"/>
  <cols>
    <col min="1" max="1" width="41.44140625" style="47" customWidth="1"/>
    <col min="2" max="2" width="21.88671875" style="47" customWidth="1"/>
    <col min="3" max="3" width="19" style="47" customWidth="1"/>
    <col min="4" max="4" width="18.6640625" style="47" customWidth="1"/>
    <col min="5" max="5" width="9.5546875" style="224" hidden="1" customWidth="1"/>
    <col min="6" max="6" width="9.5546875" style="224" customWidth="1"/>
    <col min="7" max="7" width="10.6640625" style="47" bestFit="1" customWidth="1"/>
    <col min="8" max="8" width="9.109375" style="47"/>
    <col min="9" max="9" width="18" style="47" bestFit="1" customWidth="1"/>
    <col min="10" max="10" width="9.109375" style="47"/>
    <col min="11" max="11" width="27.5546875" style="47" customWidth="1"/>
    <col min="12" max="16384" width="9.109375" style="47"/>
  </cols>
  <sheetData>
    <row r="1" spans="1:8" ht="12.9" customHeight="1">
      <c r="A1" s="345" t="s">
        <v>133</v>
      </c>
      <c r="B1" s="345"/>
      <c r="C1" s="345"/>
      <c r="D1" s="345"/>
      <c r="E1" s="213"/>
      <c r="F1" s="213"/>
      <c r="H1" s="47" t="s">
        <v>305</v>
      </c>
    </row>
    <row r="2" spans="1:8" ht="12.9" customHeight="1">
      <c r="A2" s="345" t="s">
        <v>134</v>
      </c>
      <c r="B2" s="345"/>
      <c r="C2" s="345"/>
      <c r="D2" s="345"/>
      <c r="E2" s="213"/>
      <c r="F2" s="213"/>
      <c r="H2" s="257" t="s">
        <v>323</v>
      </c>
    </row>
    <row r="3" spans="1:8" ht="12.9" customHeight="1">
      <c r="A3" s="345" t="s">
        <v>268</v>
      </c>
      <c r="B3" s="345"/>
      <c r="C3" s="345"/>
      <c r="D3" s="345"/>
      <c r="E3" s="213"/>
      <c r="F3" s="213"/>
    </row>
    <row r="4" spans="1:8" ht="12.9" customHeight="1">
      <c r="A4" s="48"/>
      <c r="B4" s="48"/>
      <c r="C4" s="48"/>
      <c r="D4" s="48"/>
      <c r="E4" s="213"/>
      <c r="F4" s="213"/>
    </row>
    <row r="5" spans="1:8">
      <c r="A5" s="47" t="s">
        <v>135</v>
      </c>
      <c r="D5" s="123">
        <v>43281</v>
      </c>
      <c r="E5" s="214"/>
      <c r="F5" s="214"/>
    </row>
    <row r="6" spans="1:8">
      <c r="D6" s="49"/>
      <c r="E6" s="215"/>
      <c r="F6" s="215"/>
    </row>
    <row r="7" spans="1:8">
      <c r="A7" s="50" t="s">
        <v>48</v>
      </c>
      <c r="B7" s="50"/>
      <c r="D7" s="123">
        <v>42735</v>
      </c>
      <c r="E7" s="214"/>
      <c r="F7" s="214"/>
    </row>
    <row r="8" spans="1:8">
      <c r="A8" s="47" t="s">
        <v>49</v>
      </c>
      <c r="D8" s="157">
        <v>7.1999999999999995E-2</v>
      </c>
      <c r="E8" s="216"/>
      <c r="F8" s="216"/>
    </row>
    <row r="9" spans="1:8">
      <c r="A9" s="47" t="s">
        <v>136</v>
      </c>
      <c r="D9" s="158">
        <v>8.8112699999999994E-5</v>
      </c>
      <c r="E9" s="217"/>
      <c r="F9" s="217"/>
      <c r="G9" s="51">
        <f>D9-'From PERS'!A163</f>
        <v>0</v>
      </c>
    </row>
    <row r="10" spans="1:8">
      <c r="A10" s="47" t="s">
        <v>137</v>
      </c>
      <c r="D10" s="158">
        <v>6.4690599999999994E-5</v>
      </c>
      <c r="E10" s="217"/>
      <c r="F10" s="217"/>
      <c r="G10" s="51">
        <f>D10-'From PERS'!A164</f>
        <v>0</v>
      </c>
    </row>
    <row r="11" spans="1:8">
      <c r="D11" s="159"/>
      <c r="E11" s="218"/>
      <c r="F11" s="218"/>
      <c r="G11" s="52"/>
    </row>
    <row r="12" spans="1:8">
      <c r="A12" s="47" t="s">
        <v>138</v>
      </c>
      <c r="D12" s="161">
        <v>1187763</v>
      </c>
      <c r="E12" s="219"/>
      <c r="F12" s="219"/>
      <c r="G12" s="51">
        <f>D12-'From PERS'!A165</f>
        <v>0</v>
      </c>
    </row>
    <row r="13" spans="1:8">
      <c r="A13" s="47" t="s">
        <v>139</v>
      </c>
      <c r="D13" s="161">
        <v>979977</v>
      </c>
      <c r="E13" s="219"/>
      <c r="G13" s="51">
        <f>D13-'From PERS'!A166</f>
        <v>0</v>
      </c>
    </row>
    <row r="14" spans="1:8">
      <c r="A14" s="47" t="s">
        <v>140</v>
      </c>
      <c r="D14" s="161">
        <v>1637727</v>
      </c>
      <c r="E14" s="219"/>
      <c r="F14" s="219"/>
      <c r="G14" s="52"/>
    </row>
    <row r="15" spans="1:8">
      <c r="A15" s="47" t="s">
        <v>141</v>
      </c>
      <c r="D15" s="161">
        <v>437059</v>
      </c>
      <c r="E15" s="219"/>
      <c r="F15" s="219"/>
      <c r="G15" s="52"/>
    </row>
    <row r="16" spans="1:8">
      <c r="D16" s="161"/>
      <c r="E16" s="219"/>
      <c r="F16" s="219"/>
      <c r="G16" s="52"/>
    </row>
    <row r="17" spans="1:8">
      <c r="A17" s="47" t="s">
        <v>142</v>
      </c>
      <c r="D17" s="161"/>
      <c r="E17" s="219"/>
      <c r="F17" s="219"/>
      <c r="G17" s="52"/>
    </row>
    <row r="18" spans="1:8">
      <c r="A18" s="50" t="s">
        <v>263</v>
      </c>
      <c r="D18" s="161">
        <v>190322</v>
      </c>
      <c r="E18" s="219"/>
      <c r="F18" s="219"/>
      <c r="G18" s="51">
        <f>D18-'From PERS'!A181</f>
        <v>0</v>
      </c>
    </row>
    <row r="19" spans="1:8">
      <c r="A19" s="47" t="s">
        <v>143</v>
      </c>
      <c r="D19" s="161"/>
      <c r="E19" s="219"/>
      <c r="F19" s="219"/>
    </row>
    <row r="20" spans="1:8">
      <c r="A20" s="53" t="s">
        <v>370</v>
      </c>
      <c r="B20" s="53"/>
      <c r="C20" s="53"/>
      <c r="D20" s="161">
        <v>-48264</v>
      </c>
      <c r="E20" s="219"/>
      <c r="F20" s="219"/>
      <c r="G20" s="124"/>
    </row>
    <row r="21" spans="1:8" ht="60" customHeight="1">
      <c r="A21" s="347" t="s">
        <v>371</v>
      </c>
      <c r="B21" s="347"/>
      <c r="C21" s="54"/>
      <c r="D21" s="160">
        <v>33412</v>
      </c>
      <c r="E21" s="220"/>
      <c r="F21" s="220"/>
      <c r="G21" s="52"/>
    </row>
    <row r="22" spans="1:8">
      <c r="A22" s="50" t="s">
        <v>264</v>
      </c>
      <c r="D22" s="161">
        <f>SUM(D18:D21)</f>
        <v>175470</v>
      </c>
      <c r="E22" s="219"/>
      <c r="F22" s="219"/>
      <c r="G22" s="51">
        <f>D22-'From PERS'!A184</f>
        <v>0</v>
      </c>
    </row>
    <row r="23" spans="1:8">
      <c r="D23" s="55"/>
      <c r="E23" s="219"/>
      <c r="F23" s="219"/>
      <c r="G23" s="52"/>
    </row>
    <row r="24" spans="1:8">
      <c r="C24" s="56" t="s">
        <v>144</v>
      </c>
      <c r="D24" s="57" t="s">
        <v>145</v>
      </c>
      <c r="E24" s="221"/>
      <c r="F24" s="221"/>
      <c r="G24" s="52"/>
    </row>
    <row r="25" spans="1:8">
      <c r="C25" s="58" t="s">
        <v>50</v>
      </c>
      <c r="D25" s="59" t="s">
        <v>50</v>
      </c>
      <c r="E25" s="221"/>
      <c r="F25" s="221"/>
      <c r="G25" s="52"/>
    </row>
    <row r="26" spans="1:8" ht="27.6">
      <c r="A26" s="60" t="s">
        <v>146</v>
      </c>
      <c r="B26" s="60"/>
      <c r="C26" s="242">
        <v>33336</v>
      </c>
      <c r="D26" s="191">
        <v>0</v>
      </c>
      <c r="E26" s="222"/>
      <c r="F26" s="222"/>
      <c r="G26" s="52"/>
    </row>
    <row r="27" spans="1:8">
      <c r="A27" s="60" t="s">
        <v>147</v>
      </c>
      <c r="B27" s="60"/>
      <c r="C27" s="190">
        <v>227843</v>
      </c>
      <c r="D27" s="190">
        <v>0</v>
      </c>
      <c r="E27" s="211"/>
      <c r="F27" s="211"/>
      <c r="G27" s="52"/>
    </row>
    <row r="28" spans="1:8" ht="27.6">
      <c r="A28" s="60" t="s">
        <v>148</v>
      </c>
      <c r="B28" s="60"/>
      <c r="C28" s="190">
        <v>0</v>
      </c>
      <c r="D28" s="243">
        <v>43517</v>
      </c>
      <c r="E28" s="211"/>
      <c r="F28" s="211"/>
      <c r="G28" s="51">
        <f>D28-'From PERS'!A178</f>
        <v>0</v>
      </c>
    </row>
    <row r="29" spans="1:8">
      <c r="A29" s="61" t="s">
        <v>189</v>
      </c>
      <c r="B29" s="60"/>
      <c r="C29" s="190">
        <v>11221</v>
      </c>
      <c r="D29" s="190">
        <v>202860</v>
      </c>
      <c r="E29" s="211"/>
      <c r="F29" s="211"/>
      <c r="G29" s="51">
        <f>C29-'From PERS'!A174</f>
        <v>0</v>
      </c>
    </row>
    <row r="30" spans="1:8" ht="27.6">
      <c r="A30" s="61" t="s">
        <v>190</v>
      </c>
      <c r="B30" s="60"/>
      <c r="C30" s="190">
        <v>101475</v>
      </c>
      <c r="D30" s="190">
        <v>0</v>
      </c>
      <c r="E30" s="211"/>
      <c r="F30" s="211"/>
      <c r="G30" s="124"/>
    </row>
    <row r="31" spans="1:8">
      <c r="A31" s="61" t="s">
        <v>51</v>
      </c>
      <c r="B31" s="61"/>
      <c r="C31" s="279">
        <f>SUM(C26:C30)</f>
        <v>373875</v>
      </c>
      <c r="D31" s="279">
        <f>SUM(D26:D30)</f>
        <v>246377</v>
      </c>
      <c r="E31" s="211"/>
      <c r="F31" s="211"/>
      <c r="G31" s="52"/>
    </row>
    <row r="32" spans="1:8" ht="14.4">
      <c r="A32" s="60" t="s">
        <v>52</v>
      </c>
      <c r="B32" s="61"/>
      <c r="C32" s="245">
        <v>178898</v>
      </c>
      <c r="D32" s="161">
        <v>0</v>
      </c>
      <c r="E32" s="219"/>
      <c r="F32" s="219"/>
      <c r="G32" s="52"/>
      <c r="H32" s="284" t="s">
        <v>408</v>
      </c>
    </row>
    <row r="33" spans="1:11" ht="14.4">
      <c r="A33" s="60" t="s">
        <v>258</v>
      </c>
      <c r="B33" s="212"/>
      <c r="C33" s="280">
        <f>C31+C32</f>
        <v>552773</v>
      </c>
      <c r="D33" s="281">
        <f>SUM(D31:D32)</f>
        <v>246377</v>
      </c>
      <c r="E33" s="219"/>
      <c r="F33" s="211"/>
      <c r="H33" s="205"/>
    </row>
    <row r="34" spans="1:11">
      <c r="A34" s="61" t="s">
        <v>266</v>
      </c>
      <c r="B34" s="60"/>
      <c r="C34" s="62"/>
      <c r="D34" s="241">
        <f>-D33+C33</f>
        <v>306396</v>
      </c>
      <c r="E34" s="223"/>
      <c r="F34" s="223"/>
      <c r="G34" s="52"/>
    </row>
    <row r="35" spans="1:11">
      <c r="D35" s="229"/>
      <c r="G35" s="52"/>
    </row>
    <row r="36" spans="1:11">
      <c r="A36" s="47" t="s">
        <v>149</v>
      </c>
      <c r="G36" s="52"/>
    </row>
    <row r="37" spans="1:11">
      <c r="A37" s="47" t="s">
        <v>150</v>
      </c>
      <c r="G37" s="52"/>
    </row>
    <row r="38" spans="1:11" ht="27.6">
      <c r="B38" s="60" t="s">
        <v>53</v>
      </c>
      <c r="C38" s="346" t="s">
        <v>265</v>
      </c>
      <c r="D38" s="346"/>
      <c r="E38" s="225"/>
      <c r="F38" s="225"/>
      <c r="G38" s="52"/>
      <c r="I38" s="60"/>
      <c r="J38" s="346"/>
      <c r="K38" s="346"/>
    </row>
    <row r="39" spans="1:11">
      <c r="B39" s="63" t="s">
        <v>151</v>
      </c>
      <c r="C39" s="344">
        <v>106801</v>
      </c>
      <c r="D39" s="344"/>
      <c r="E39" s="226"/>
      <c r="F39" s="226"/>
      <c r="G39" s="52"/>
      <c r="I39" s="60"/>
      <c r="J39" s="348"/>
      <c r="K39" s="348"/>
    </row>
    <row r="40" spans="1:11">
      <c r="B40" s="63" t="s">
        <v>239</v>
      </c>
      <c r="C40" s="344">
        <v>72313</v>
      </c>
      <c r="D40" s="344"/>
      <c r="E40" s="226"/>
      <c r="F40" s="226"/>
      <c r="G40" s="52"/>
      <c r="I40" s="60"/>
      <c r="J40" s="348"/>
      <c r="K40" s="348"/>
    </row>
    <row r="41" spans="1:11">
      <c r="B41" s="63" t="s">
        <v>240</v>
      </c>
      <c r="C41" s="344">
        <v>-31726</v>
      </c>
      <c r="D41" s="344"/>
      <c r="E41" s="226"/>
      <c r="F41" s="226"/>
      <c r="G41" s="52"/>
      <c r="I41" s="60"/>
      <c r="J41" s="348"/>
      <c r="K41" s="348"/>
    </row>
    <row r="42" spans="1:11">
      <c r="B42" s="63" t="s">
        <v>152</v>
      </c>
      <c r="C42" s="344">
        <v>-19017</v>
      </c>
      <c r="D42" s="344"/>
      <c r="E42" s="226"/>
      <c r="F42" s="226"/>
      <c r="G42" s="52"/>
      <c r="I42" s="60"/>
      <c r="J42" s="348"/>
      <c r="K42" s="348"/>
    </row>
    <row r="43" spans="1:11">
      <c r="B43" s="63" t="s">
        <v>153</v>
      </c>
      <c r="C43" s="344">
        <v>-873</v>
      </c>
      <c r="D43" s="344"/>
      <c r="E43" s="226"/>
      <c r="F43" s="226"/>
      <c r="G43" s="52"/>
      <c r="I43" s="60"/>
      <c r="J43" s="348"/>
      <c r="K43" s="348"/>
    </row>
    <row r="44" spans="1:11">
      <c r="B44" s="63" t="s">
        <v>154</v>
      </c>
      <c r="C44" s="344">
        <v>0</v>
      </c>
      <c r="D44" s="344"/>
      <c r="E44" s="226"/>
      <c r="F44" s="226"/>
      <c r="G44" s="52"/>
      <c r="I44" s="60"/>
      <c r="J44" s="348"/>
      <c r="K44" s="348"/>
    </row>
    <row r="45" spans="1:11">
      <c r="B45" s="63" t="s">
        <v>155</v>
      </c>
      <c r="C45" s="349">
        <f>SUM(C39:D44)</f>
        <v>127498</v>
      </c>
      <c r="D45" s="349"/>
      <c r="E45" s="226"/>
      <c r="F45" s="51">
        <f>C45-D34</f>
        <v>-178898</v>
      </c>
      <c r="G45" s="52"/>
      <c r="I45" s="60"/>
      <c r="J45" s="348"/>
      <c r="K45" s="348"/>
    </row>
    <row r="47" spans="1:11">
      <c r="A47" s="209" t="s">
        <v>156</v>
      </c>
      <c r="B47" s="209"/>
      <c r="C47" s="209"/>
      <c r="D47" s="209"/>
      <c r="E47" s="227"/>
      <c r="F47" s="227"/>
    </row>
    <row r="48" spans="1:11">
      <c r="A48" s="209" t="s">
        <v>369</v>
      </c>
      <c r="B48" s="209"/>
      <c r="C48" s="209"/>
      <c r="D48" s="209"/>
      <c r="E48" s="227"/>
      <c r="F48" s="227"/>
    </row>
    <row r="53" spans="1:1">
      <c r="A53" s="209"/>
    </row>
  </sheetData>
  <mergeCells count="20">
    <mergeCell ref="J43:K43"/>
    <mergeCell ref="J44:K44"/>
    <mergeCell ref="J45:K45"/>
    <mergeCell ref="C41:D41"/>
    <mergeCell ref="C42:D42"/>
    <mergeCell ref="C45:D45"/>
    <mergeCell ref="C43:D43"/>
    <mergeCell ref="C44:D44"/>
    <mergeCell ref="J38:K38"/>
    <mergeCell ref="J39:K39"/>
    <mergeCell ref="J40:K40"/>
    <mergeCell ref="J41:K41"/>
    <mergeCell ref="J42:K42"/>
    <mergeCell ref="C40:D40"/>
    <mergeCell ref="A1:D1"/>
    <mergeCell ref="A2:D2"/>
    <mergeCell ref="A3:D3"/>
    <mergeCell ref="C38:D38"/>
    <mergeCell ref="C39:D39"/>
    <mergeCell ref="A21:B21"/>
  </mergeCells>
  <hyperlinks>
    <hyperlink ref="H2" r:id="rId1" xr:uid="{0FD3800A-906A-4431-90A1-752B71A2375C}"/>
    <hyperlink ref="H32" r:id="rId2" display="https://www.oregon.gov/pers/EMP/Documents/GASB/2019/Cash_Contribution_Subsequent_MD 6-30-updated.pdf" xr:uid="{2429FA62-10F1-4A2F-98C7-AEE689602A82}"/>
  </hyperlinks>
  <pageMargins left="0.7" right="0.7" top="0.75" bottom="0.75" header="0.3" footer="0.3"/>
  <pageSetup scale="88" orientation="portrait" horizontalDpi="300" verticalDpi="300"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pageSetUpPr fitToPage="1"/>
  </sheetPr>
  <dimension ref="A1:F391"/>
  <sheetViews>
    <sheetView topLeftCell="A166" workbookViewId="0">
      <selection activeCell="B180" sqref="B180"/>
    </sheetView>
  </sheetViews>
  <sheetFormatPr defaultRowHeight="14.4"/>
  <cols>
    <col min="1" max="1" width="26.5546875" bestFit="1" customWidth="1"/>
    <col min="2" max="2" width="114.109375" bestFit="1" customWidth="1"/>
    <col min="5" max="5" width="20.44140625" bestFit="1" customWidth="1"/>
    <col min="6" max="6" width="10.5546875" bestFit="1" customWidth="1"/>
  </cols>
  <sheetData>
    <row r="1" spans="1:3" s="1" customFormat="1">
      <c r="A1" s="1" t="s">
        <v>0</v>
      </c>
    </row>
    <row r="2" spans="1:3" s="1" customFormat="1" ht="15" thickBot="1">
      <c r="A2" s="18" t="s">
        <v>117</v>
      </c>
      <c r="B2" s="19"/>
    </row>
    <row r="3" spans="1:3" s="1" customFormat="1">
      <c r="A3" s="37" t="s">
        <v>232</v>
      </c>
      <c r="B3" s="20" t="s">
        <v>381</v>
      </c>
    </row>
    <row r="4" spans="1:3" s="1" customFormat="1">
      <c r="A4" s="140" t="s">
        <v>233</v>
      </c>
      <c r="B4" s="141"/>
      <c r="C4"/>
    </row>
    <row r="5" spans="1:3" s="1" customFormat="1">
      <c r="A5" s="300">
        <v>-1390801037</v>
      </c>
      <c r="B5" s="142" t="s">
        <v>234</v>
      </c>
      <c r="C5"/>
    </row>
    <row r="6" spans="1:3" s="1" customFormat="1">
      <c r="A6" s="143" t="s">
        <v>372</v>
      </c>
      <c r="B6" s="142" t="s">
        <v>235</v>
      </c>
      <c r="C6"/>
    </row>
    <row r="7" spans="1:3" s="1" customFormat="1">
      <c r="A7" s="147">
        <v>5</v>
      </c>
      <c r="B7" s="142" t="s">
        <v>236</v>
      </c>
    </row>
    <row r="8" spans="1:3" s="1" customFormat="1">
      <c r="A8" s="143">
        <v>-278160207</v>
      </c>
      <c r="B8" s="142" t="s">
        <v>373</v>
      </c>
    </row>
    <row r="9" spans="1:3" s="1" customFormat="1">
      <c r="A9" s="143">
        <v>-1112640830</v>
      </c>
      <c r="B9" s="142" t="s">
        <v>374</v>
      </c>
    </row>
    <row r="10" spans="1:3" s="1" customFormat="1">
      <c r="A10" s="143">
        <v>0</v>
      </c>
      <c r="B10" s="142" t="s">
        <v>375</v>
      </c>
    </row>
    <row r="11" spans="1:3" s="1" customFormat="1">
      <c r="A11" s="143">
        <v>-278160207</v>
      </c>
      <c r="B11" s="142" t="s">
        <v>376</v>
      </c>
    </row>
    <row r="12" spans="1:3" s="1" customFormat="1">
      <c r="A12" s="143">
        <v>-278160207</v>
      </c>
      <c r="B12" s="142" t="s">
        <v>377</v>
      </c>
    </row>
    <row r="13" spans="1:3" s="1" customFormat="1">
      <c r="A13" s="143">
        <v>-278160207</v>
      </c>
      <c r="B13" s="142" t="s">
        <v>378</v>
      </c>
    </row>
    <row r="14" spans="1:3" s="1" customFormat="1">
      <c r="A14" s="143">
        <v>-278160209</v>
      </c>
      <c r="B14" s="142" t="s">
        <v>379</v>
      </c>
    </row>
    <row r="15" spans="1:3" s="1" customFormat="1">
      <c r="A15" s="144">
        <v>0</v>
      </c>
      <c r="B15" s="142" t="s">
        <v>380</v>
      </c>
    </row>
    <row r="16" spans="1:3" s="1" customFormat="1">
      <c r="A16" s="144">
        <v>0</v>
      </c>
      <c r="B16" s="142" t="s">
        <v>237</v>
      </c>
    </row>
    <row r="17" spans="1:3" s="1" customFormat="1">
      <c r="A17" s="144"/>
      <c r="B17" s="142"/>
    </row>
    <row r="18" spans="1:3" s="1" customFormat="1">
      <c r="A18" s="144"/>
      <c r="B18" s="142"/>
    </row>
    <row r="19" spans="1:3" s="1" customFormat="1">
      <c r="A19" s="143">
        <f>-3128006660</f>
        <v>-3128006660</v>
      </c>
      <c r="B19" s="142" t="s">
        <v>234</v>
      </c>
      <c r="C19"/>
    </row>
    <row r="20" spans="1:3" s="1" customFormat="1">
      <c r="A20" s="143" t="s">
        <v>324</v>
      </c>
      <c r="B20" s="142" t="s">
        <v>235</v>
      </c>
      <c r="C20"/>
    </row>
    <row r="21" spans="1:3" s="1" customFormat="1">
      <c r="A21" s="147">
        <v>5</v>
      </c>
      <c r="B21" s="142" t="s">
        <v>236</v>
      </c>
    </row>
    <row r="22" spans="1:3" s="1" customFormat="1">
      <c r="A22" s="143">
        <v>-625601332</v>
      </c>
      <c r="B22" s="142" t="str">
        <f>B8</f>
        <v>Amount Recognized in 6/30/2018 Expense</v>
      </c>
    </row>
    <row r="23" spans="1:3" s="1" customFormat="1">
      <c r="A23" s="143">
        <v>-2502405328</v>
      </c>
      <c r="B23" s="142" t="str">
        <f t="shared" ref="B23:B30" si="0">B9</f>
        <v>Balance of deferred (inflows) 6/30/2018</v>
      </c>
    </row>
    <row r="24" spans="1:3" s="1" customFormat="1">
      <c r="A24" s="143">
        <v>0</v>
      </c>
      <c r="B24" s="142" t="str">
        <f t="shared" si="0"/>
        <v>Balance of Deferred outflows 6/30/2018</v>
      </c>
    </row>
    <row r="25" spans="1:3" s="1" customFormat="1">
      <c r="A25" s="143">
        <v>-625601332</v>
      </c>
      <c r="B25" s="142" t="str">
        <f t="shared" si="0"/>
        <v>Amount Recognized in 6/30/2019 Expense</v>
      </c>
    </row>
    <row r="26" spans="1:3" s="1" customFormat="1">
      <c r="A26" s="143">
        <v>-625601332</v>
      </c>
      <c r="B26" s="142" t="str">
        <f t="shared" si="0"/>
        <v>Amount Recognized in 6/30/2020 Expense</v>
      </c>
    </row>
    <row r="27" spans="1:3" s="1" customFormat="1">
      <c r="A27" s="143">
        <v>-625601332</v>
      </c>
      <c r="B27" s="142" t="str">
        <f t="shared" si="0"/>
        <v>Amount Recognized in 6/30/2021 Expense</v>
      </c>
    </row>
    <row r="28" spans="1:3" s="1" customFormat="1">
      <c r="A28" s="143">
        <v>0</v>
      </c>
      <c r="B28" s="142" t="str">
        <f t="shared" si="0"/>
        <v>Amount Recognized in 6/30/2022 Expense</v>
      </c>
    </row>
    <row r="29" spans="1:3" s="1" customFormat="1">
      <c r="A29" s="144">
        <v>0</v>
      </c>
      <c r="B29" s="142" t="str">
        <f t="shared" si="0"/>
        <v>Amount Recognized in 6/30/2023 Expense</v>
      </c>
    </row>
    <row r="30" spans="1:3" s="1" customFormat="1">
      <c r="A30" s="144">
        <v>0</v>
      </c>
      <c r="B30" s="142" t="str">
        <f t="shared" si="0"/>
        <v>Amount Recognized thereafter in Expense</v>
      </c>
    </row>
    <row r="31" spans="1:3" s="1" customFormat="1">
      <c r="A31" s="144"/>
      <c r="B31" s="142"/>
    </row>
    <row r="32" spans="1:3" s="1" customFormat="1">
      <c r="A32" s="144"/>
      <c r="B32" s="142"/>
    </row>
    <row r="33" spans="1:3" s="1" customFormat="1">
      <c r="A33" s="143">
        <v>4493869006</v>
      </c>
      <c r="B33" s="142" t="s">
        <v>234</v>
      </c>
      <c r="C33"/>
    </row>
    <row r="34" spans="1:3" s="1" customFormat="1">
      <c r="A34" s="143" t="s">
        <v>297</v>
      </c>
      <c r="B34" s="142" t="s">
        <v>235</v>
      </c>
      <c r="C34"/>
    </row>
    <row r="35" spans="1:3" s="1" customFormat="1">
      <c r="A35" s="147">
        <v>5</v>
      </c>
      <c r="B35" s="142" t="s">
        <v>236</v>
      </c>
    </row>
    <row r="36" spans="1:3" s="1" customFormat="1">
      <c r="A36" s="143">
        <v>898773801</v>
      </c>
      <c r="B36" s="142" t="str">
        <f>B$22</f>
        <v>Amount Recognized in 6/30/2018 Expense</v>
      </c>
    </row>
    <row r="37" spans="1:3" s="1" customFormat="1">
      <c r="A37" s="143">
        <v>0</v>
      </c>
      <c r="B37" s="142" t="str">
        <f>B$23</f>
        <v>Balance of deferred (inflows) 6/30/2018</v>
      </c>
    </row>
    <row r="38" spans="1:3" s="1" customFormat="1">
      <c r="A38" s="143">
        <v>2696321404</v>
      </c>
      <c r="B38" s="142" t="str">
        <f>B$24</f>
        <v>Balance of Deferred outflows 6/30/2018</v>
      </c>
    </row>
    <row r="39" spans="1:3" s="1" customFormat="1">
      <c r="A39" s="143">
        <v>898773801</v>
      </c>
      <c r="B39" s="142" t="str">
        <f>B$25</f>
        <v>Amount Recognized in 6/30/2019 Expense</v>
      </c>
    </row>
    <row r="40" spans="1:3" s="1" customFormat="1">
      <c r="A40" s="143">
        <v>898773802</v>
      </c>
      <c r="B40" s="142" t="str">
        <f>B$26</f>
        <v>Amount Recognized in 6/30/2020 Expense</v>
      </c>
    </row>
    <row r="41" spans="1:3" s="1" customFormat="1">
      <c r="A41" s="143">
        <v>0</v>
      </c>
      <c r="B41" s="142" t="str">
        <f>B$27</f>
        <v>Amount Recognized in 6/30/2021 Expense</v>
      </c>
    </row>
    <row r="42" spans="1:3" s="1" customFormat="1">
      <c r="A42" s="143">
        <v>0</v>
      </c>
      <c r="B42" s="142" t="str">
        <f>B$28</f>
        <v>Amount Recognized in 6/30/2022 Expense</v>
      </c>
    </row>
    <row r="43" spans="1:3" s="1" customFormat="1">
      <c r="A43" s="144">
        <v>0</v>
      </c>
      <c r="B43" s="142" t="str">
        <f>B$29</f>
        <v>Amount Recognized in 6/30/2023 Expense</v>
      </c>
    </row>
    <row r="44" spans="1:3" s="1" customFormat="1">
      <c r="A44" s="144">
        <v>0</v>
      </c>
      <c r="B44" s="142" t="s">
        <v>237</v>
      </c>
    </row>
    <row r="45" spans="1:3" s="1" customFormat="1">
      <c r="A45" s="144"/>
      <c r="B45" s="142"/>
    </row>
    <row r="46" spans="1:3" s="1" customFormat="1">
      <c r="A46" s="144"/>
      <c r="B46" s="142"/>
    </row>
    <row r="47" spans="1:3" s="1" customFormat="1">
      <c r="A47" s="143">
        <v>2596050493</v>
      </c>
      <c r="B47" s="142" t="s">
        <v>234</v>
      </c>
    </row>
    <row r="48" spans="1:3" s="1" customFormat="1">
      <c r="A48" s="143" t="s">
        <v>238</v>
      </c>
      <c r="B48" s="142" t="s">
        <v>235</v>
      </c>
    </row>
    <row r="49" spans="1:2" s="1" customFormat="1">
      <c r="A49" s="147">
        <v>5</v>
      </c>
      <c r="B49" s="142" t="s">
        <v>236</v>
      </c>
    </row>
    <row r="50" spans="1:2" s="1" customFormat="1">
      <c r="A50" s="143">
        <v>519210099</v>
      </c>
      <c r="B50" s="142" t="str">
        <f>B$22</f>
        <v>Amount Recognized in 6/30/2018 Expense</v>
      </c>
    </row>
    <row r="51" spans="1:2" s="1" customFormat="1">
      <c r="A51" s="143">
        <v>0</v>
      </c>
      <c r="B51" s="142" t="str">
        <f>B$23</f>
        <v>Balance of deferred (inflows) 6/30/2018</v>
      </c>
    </row>
    <row r="52" spans="1:2" s="1" customFormat="1">
      <c r="A52" s="143">
        <v>1038420196</v>
      </c>
      <c r="B52" s="142" t="str">
        <f>B$24</f>
        <v>Balance of Deferred outflows 6/30/2018</v>
      </c>
    </row>
    <row r="53" spans="1:2" s="1" customFormat="1">
      <c r="A53" s="143">
        <v>519210099</v>
      </c>
      <c r="B53" s="142" t="str">
        <f>B$25</f>
        <v>Amount Recognized in 6/30/2019 Expense</v>
      </c>
    </row>
    <row r="54" spans="1:2" s="1" customFormat="1">
      <c r="A54" s="143">
        <v>0</v>
      </c>
      <c r="B54" s="142" t="str">
        <f>B$26</f>
        <v>Amount Recognized in 6/30/2020 Expense</v>
      </c>
    </row>
    <row r="55" spans="1:2" s="1" customFormat="1">
      <c r="A55" s="143">
        <v>0</v>
      </c>
      <c r="B55" s="142" t="str">
        <f>B$27</f>
        <v>Amount Recognized in 6/30/2021 Expense</v>
      </c>
    </row>
    <row r="56" spans="1:2" s="1" customFormat="1">
      <c r="A56" s="143">
        <v>0</v>
      </c>
      <c r="B56" s="142" t="str">
        <f>B$28</f>
        <v>Amount Recognized in 6/30/2022 Expense</v>
      </c>
    </row>
    <row r="57" spans="1:2" s="1" customFormat="1">
      <c r="A57" s="144">
        <v>0</v>
      </c>
      <c r="B57" s="142" t="str">
        <f>B$29</f>
        <v>Amount Recognized in 6/30/2023 Expense</v>
      </c>
    </row>
    <row r="58" spans="1:2" s="1" customFormat="1">
      <c r="A58" s="144">
        <v>0</v>
      </c>
      <c r="B58" s="142" t="s">
        <v>237</v>
      </c>
    </row>
    <row r="59" spans="1:2" s="1" customFormat="1">
      <c r="A59" s="144"/>
      <c r="B59" s="142"/>
    </row>
    <row r="60" spans="1:2" s="1" customFormat="1">
      <c r="A60" s="144"/>
      <c r="B60" s="142"/>
    </row>
    <row r="61" spans="1:2" s="1" customFormat="1">
      <c r="A61" s="140" t="s">
        <v>327</v>
      </c>
      <c r="B61" s="142"/>
    </row>
    <row r="62" spans="1:2" s="1" customFormat="1">
      <c r="A62" s="144">
        <v>74324981</v>
      </c>
      <c r="B62" s="142" t="s">
        <v>234</v>
      </c>
    </row>
    <row r="63" spans="1:2" s="1" customFormat="1">
      <c r="A63" s="144" t="s">
        <v>372</v>
      </c>
      <c r="B63" s="142" t="s">
        <v>235</v>
      </c>
    </row>
    <row r="64" spans="1:2" s="1" customFormat="1">
      <c r="A64" s="255">
        <v>5.2</v>
      </c>
      <c r="B64" s="142" t="s">
        <v>236</v>
      </c>
    </row>
    <row r="65" spans="1:2" s="1" customFormat="1">
      <c r="A65" s="144">
        <v>14293266</v>
      </c>
      <c r="B65" s="142" t="str">
        <f>B$22</f>
        <v>Amount Recognized in 6/30/2018 Expense</v>
      </c>
    </row>
    <row r="66" spans="1:2" s="1" customFormat="1">
      <c r="A66" s="144">
        <v>0</v>
      </c>
      <c r="B66" s="142" t="str">
        <f>B$23</f>
        <v>Balance of deferred (inflows) 6/30/2018</v>
      </c>
    </row>
    <row r="67" spans="1:2" s="1" customFormat="1">
      <c r="A67" s="144">
        <v>60031715</v>
      </c>
      <c r="B67" s="142" t="str">
        <f>B$24</f>
        <v>Balance of Deferred outflows 6/30/2018</v>
      </c>
    </row>
    <row r="68" spans="1:2" s="1" customFormat="1">
      <c r="A68" s="144">
        <v>14293266</v>
      </c>
      <c r="B68" s="142" t="str">
        <f>B$25</f>
        <v>Amount Recognized in 6/30/2019 Expense</v>
      </c>
    </row>
    <row r="69" spans="1:2" s="1" customFormat="1">
      <c r="A69" s="144">
        <v>14293266</v>
      </c>
      <c r="B69" s="142" t="str">
        <f>B$26</f>
        <v>Amount Recognized in 6/30/2020 Expense</v>
      </c>
    </row>
    <row r="70" spans="1:2" s="1" customFormat="1">
      <c r="A70" s="144">
        <v>14293266</v>
      </c>
      <c r="B70" s="142" t="str">
        <f>B$27</f>
        <v>Amount Recognized in 6/30/2021 Expense</v>
      </c>
    </row>
    <row r="71" spans="1:2" s="1" customFormat="1">
      <c r="A71" s="144">
        <v>14293266</v>
      </c>
      <c r="B71" s="142" t="str">
        <f>B$28</f>
        <v>Amount Recognized in 6/30/2022 Expense</v>
      </c>
    </row>
    <row r="72" spans="1:2" s="1" customFormat="1">
      <c r="A72" s="144">
        <v>2858651</v>
      </c>
      <c r="B72" s="142" t="str">
        <f>B$29</f>
        <v>Amount Recognized in 6/30/2023 Expense</v>
      </c>
    </row>
    <row r="73" spans="1:2" s="1" customFormat="1">
      <c r="A73" s="144">
        <v>0</v>
      </c>
      <c r="B73" s="142" t="s">
        <v>237</v>
      </c>
    </row>
    <row r="74" spans="1:2" s="1" customFormat="1">
      <c r="A74" s="144"/>
      <c r="B74" s="299"/>
    </row>
    <row r="75" spans="1:2" s="1" customFormat="1">
      <c r="A75" s="165"/>
      <c r="B75" s="142"/>
    </row>
    <row r="76" spans="1:2" s="1" customFormat="1">
      <c r="A76" s="144">
        <v>351846323</v>
      </c>
      <c r="B76" s="142" t="s">
        <v>234</v>
      </c>
    </row>
    <row r="77" spans="1:2" s="1" customFormat="1">
      <c r="A77" s="144" t="s">
        <v>324</v>
      </c>
      <c r="B77" s="142" t="s">
        <v>235</v>
      </c>
    </row>
    <row r="78" spans="1:2" s="1" customFormat="1">
      <c r="A78" s="255">
        <v>5.3</v>
      </c>
      <c r="B78" s="142" t="s">
        <v>236</v>
      </c>
    </row>
    <row r="79" spans="1:2" s="1" customFormat="1">
      <c r="A79" s="144">
        <v>66386099</v>
      </c>
      <c r="B79" s="142" t="str">
        <f>B$22</f>
        <v>Amount Recognized in 6/30/2018 Expense</v>
      </c>
    </row>
    <row r="80" spans="1:2" s="1" customFormat="1">
      <c r="A80" s="144">
        <v>0</v>
      </c>
      <c r="B80" s="142" t="str">
        <f>B$23</f>
        <v>Balance of deferred (inflows) 6/30/2018</v>
      </c>
    </row>
    <row r="81" spans="1:2" s="1" customFormat="1">
      <c r="A81" s="144">
        <v>285460224</v>
      </c>
      <c r="B81" s="142" t="str">
        <f>B$24</f>
        <v>Balance of Deferred outflows 6/30/2018</v>
      </c>
    </row>
    <row r="82" spans="1:2" s="1" customFormat="1">
      <c r="A82" s="144">
        <v>66386099</v>
      </c>
      <c r="B82" s="142" t="str">
        <f>B$25</f>
        <v>Amount Recognized in 6/30/2019 Expense</v>
      </c>
    </row>
    <row r="83" spans="1:2" s="1" customFormat="1">
      <c r="A83" s="144">
        <v>66386099</v>
      </c>
      <c r="B83" s="142" t="str">
        <f>B$26</f>
        <v>Amount Recognized in 6/30/2020 Expense</v>
      </c>
    </row>
    <row r="84" spans="1:2" s="1" customFormat="1">
      <c r="A84" s="144">
        <v>66386099</v>
      </c>
      <c r="B84" s="142" t="str">
        <f>B$27</f>
        <v>Amount Recognized in 6/30/2021 Expense</v>
      </c>
    </row>
    <row r="85" spans="1:2" s="1" customFormat="1">
      <c r="A85" s="144">
        <v>19915828</v>
      </c>
      <c r="B85" s="142" t="str">
        <f>B$28</f>
        <v>Amount Recognized in 6/30/2022 Expense</v>
      </c>
    </row>
    <row r="86" spans="1:2" s="1" customFormat="1">
      <c r="A86" s="144">
        <v>0</v>
      </c>
      <c r="B86" s="142" t="str">
        <f>B$29</f>
        <v>Amount Recognized in 6/30/2023 Expense</v>
      </c>
    </row>
    <row r="87" spans="1:2" s="1" customFormat="1">
      <c r="A87" s="144">
        <v>0</v>
      </c>
      <c r="B87" s="142" t="s">
        <v>237</v>
      </c>
    </row>
    <row r="88" spans="1:2" s="1" customFormat="1">
      <c r="A88" s="144"/>
      <c r="B88" s="299"/>
    </row>
    <row r="89" spans="1:2" s="1" customFormat="1">
      <c r="A89" s="165"/>
      <c r="B89" s="142"/>
    </row>
    <row r="90" spans="1:2" s="1" customFormat="1">
      <c r="A90" s="144">
        <v>317297639</v>
      </c>
      <c r="B90" s="142" t="s">
        <v>234</v>
      </c>
    </row>
    <row r="91" spans="1:2" s="1" customFormat="1">
      <c r="A91" s="144" t="s">
        <v>297</v>
      </c>
      <c r="B91" s="142" t="s">
        <v>235</v>
      </c>
    </row>
    <row r="92" spans="1:2" s="1" customFormat="1">
      <c r="A92" s="255">
        <v>5.3</v>
      </c>
      <c r="B92" s="142" t="s">
        <v>236</v>
      </c>
    </row>
    <row r="93" spans="1:2" s="1" customFormat="1">
      <c r="A93" s="144">
        <v>59867479</v>
      </c>
      <c r="B93" s="142" t="str">
        <f>B$22</f>
        <v>Amount Recognized in 6/30/2018 Expense</v>
      </c>
    </row>
    <row r="94" spans="1:2" s="1" customFormat="1">
      <c r="A94" s="144">
        <v>0</v>
      </c>
      <c r="B94" s="142" t="str">
        <f>B$23</f>
        <v>Balance of deferred (inflows) 6/30/2018</v>
      </c>
    </row>
    <row r="95" spans="1:2" s="1" customFormat="1">
      <c r="A95" s="144">
        <v>197562681</v>
      </c>
      <c r="B95" s="142" t="str">
        <f>B$24</f>
        <v>Balance of Deferred outflows 6/30/2018</v>
      </c>
    </row>
    <row r="96" spans="1:2" s="1" customFormat="1">
      <c r="A96" s="144">
        <v>59867479</v>
      </c>
      <c r="B96" s="142" t="str">
        <f>B$25</f>
        <v>Amount Recognized in 6/30/2019 Expense</v>
      </c>
    </row>
    <row r="97" spans="1:2" s="1" customFormat="1">
      <c r="A97" s="144">
        <v>59867479</v>
      </c>
      <c r="B97" s="142" t="str">
        <f>B$26</f>
        <v>Amount Recognized in 6/30/2020 Expense</v>
      </c>
    </row>
    <row r="98" spans="1:2" s="1" customFormat="1">
      <c r="A98" s="144">
        <v>17960244</v>
      </c>
      <c r="B98" s="142" t="str">
        <f>B$27</f>
        <v>Amount Recognized in 6/30/2021 Expense</v>
      </c>
    </row>
    <row r="99" spans="1:2" s="1" customFormat="1">
      <c r="A99" s="144">
        <v>0</v>
      </c>
      <c r="B99" s="142" t="str">
        <f>B$28</f>
        <v>Amount Recognized in 6/30/2022 Expense</v>
      </c>
    </row>
    <row r="100" spans="1:2" s="1" customFormat="1">
      <c r="A100" s="144">
        <v>0</v>
      </c>
      <c r="B100" s="142" t="str">
        <f>B$29</f>
        <v>Amount Recognized in 6/30/2023 Expense</v>
      </c>
    </row>
    <row r="101" spans="1:2" s="1" customFormat="1">
      <c r="A101" s="144">
        <v>0</v>
      </c>
      <c r="B101" s="142" t="s">
        <v>237</v>
      </c>
    </row>
    <row r="102" spans="1:2" s="1" customFormat="1">
      <c r="A102" s="144"/>
      <c r="B102" s="142"/>
    </row>
    <row r="103" spans="1:2" s="1" customFormat="1">
      <c r="A103" s="165"/>
      <c r="B103" s="142"/>
    </row>
    <row r="104" spans="1:2" s="1" customFormat="1">
      <c r="A104" s="144">
        <v>379974263</v>
      </c>
      <c r="B104" s="142" t="s">
        <v>234</v>
      </c>
    </row>
    <row r="105" spans="1:2" s="1" customFormat="1">
      <c r="A105" s="144" t="s">
        <v>238</v>
      </c>
      <c r="B105" s="142" t="s">
        <v>235</v>
      </c>
    </row>
    <row r="106" spans="1:2" s="1" customFormat="1">
      <c r="A106" s="255">
        <v>5.4</v>
      </c>
      <c r="B106" s="142" t="s">
        <v>236</v>
      </c>
    </row>
    <row r="107" spans="1:2" s="1" customFormat="1">
      <c r="A107" s="144">
        <v>70365604</v>
      </c>
      <c r="B107" s="142" t="str">
        <f>B$22</f>
        <v>Amount Recognized in 6/30/2018 Expense</v>
      </c>
    </row>
    <row r="108" spans="1:2" s="1" customFormat="1">
      <c r="A108" s="144">
        <v>0</v>
      </c>
      <c r="B108" s="142" t="str">
        <f>B$23</f>
        <v>Balance of deferred (inflows) 6/30/2018</v>
      </c>
    </row>
    <row r="109" spans="1:2" s="1" customFormat="1">
      <c r="A109" s="144">
        <v>168877451</v>
      </c>
      <c r="B109" s="142" t="str">
        <f>B$24</f>
        <v>Balance of Deferred outflows 6/30/2018</v>
      </c>
    </row>
    <row r="110" spans="1:2" s="1" customFormat="1">
      <c r="A110" s="144">
        <v>70365604</v>
      </c>
      <c r="B110" s="142" t="str">
        <f>B$25</f>
        <v>Amount Recognized in 6/30/2019 Expense</v>
      </c>
    </row>
    <row r="111" spans="1:2" s="1" customFormat="1">
      <c r="A111" s="144">
        <v>28146243</v>
      </c>
      <c r="B111" s="142" t="str">
        <f>B$26</f>
        <v>Amount Recognized in 6/30/2020 Expense</v>
      </c>
    </row>
    <row r="112" spans="1:2" s="1" customFormat="1">
      <c r="A112" s="144">
        <v>0</v>
      </c>
      <c r="B112" s="142" t="str">
        <f>B$27</f>
        <v>Amount Recognized in 6/30/2021 Expense</v>
      </c>
    </row>
    <row r="113" spans="1:2" s="1" customFormat="1">
      <c r="A113" s="144">
        <v>0</v>
      </c>
      <c r="B113" s="142" t="str">
        <f>B$28</f>
        <v>Amount Recognized in 6/30/2022 Expense</v>
      </c>
    </row>
    <row r="114" spans="1:2" s="1" customFormat="1">
      <c r="A114" s="144">
        <v>0</v>
      </c>
      <c r="B114" s="142" t="str">
        <f>B$29</f>
        <v>Amount Recognized in 6/30/2023 Expense</v>
      </c>
    </row>
    <row r="115" spans="1:2" s="1" customFormat="1">
      <c r="A115" s="144">
        <v>0</v>
      </c>
      <c r="B115" s="142" t="s">
        <v>237</v>
      </c>
    </row>
    <row r="116" spans="1:2" s="1" customFormat="1">
      <c r="A116" s="144"/>
      <c r="B116" s="142"/>
    </row>
    <row r="117" spans="1:2" s="1" customFormat="1">
      <c r="A117" s="324" t="s">
        <v>298</v>
      </c>
      <c r="B117" s="142"/>
    </row>
    <row r="118" spans="1:2" s="1" customFormat="1">
      <c r="A118" s="144">
        <v>2240292080</v>
      </c>
      <c r="B118" s="142" t="s">
        <v>234</v>
      </c>
    </row>
    <row r="119" spans="1:2" s="1" customFormat="1">
      <c r="A119" s="144" t="s">
        <v>372</v>
      </c>
      <c r="B119" s="142" t="s">
        <v>235</v>
      </c>
    </row>
    <row r="120" spans="1:2" s="1" customFormat="1">
      <c r="A120" s="144">
        <v>5.2</v>
      </c>
      <c r="B120" s="142" t="s">
        <v>236</v>
      </c>
    </row>
    <row r="121" spans="1:2" s="1" customFormat="1">
      <c r="A121" s="144">
        <v>430825400</v>
      </c>
      <c r="B121" s="142" t="str">
        <f>B$22</f>
        <v>Amount Recognized in 6/30/2018 Expense</v>
      </c>
    </row>
    <row r="122" spans="1:2" s="1" customFormat="1">
      <c r="A122" s="144">
        <v>0</v>
      </c>
      <c r="B122" s="142" t="str">
        <f>B$23</f>
        <v>Balance of deferred (inflows) 6/30/2018</v>
      </c>
    </row>
    <row r="123" spans="1:2" s="1" customFormat="1">
      <c r="A123" s="144">
        <v>1809466680</v>
      </c>
      <c r="B123" s="142" t="str">
        <f>B$24</f>
        <v>Balance of Deferred outflows 6/30/2018</v>
      </c>
    </row>
    <row r="124" spans="1:2" s="1" customFormat="1">
      <c r="A124" s="144">
        <v>430825400</v>
      </c>
      <c r="B124" s="142" t="str">
        <f>B$25</f>
        <v>Amount Recognized in 6/30/2019 Expense</v>
      </c>
    </row>
    <row r="125" spans="1:2" s="1" customFormat="1">
      <c r="A125" s="144">
        <v>430825400</v>
      </c>
      <c r="B125" s="142" t="str">
        <f>B$26</f>
        <v>Amount Recognized in 6/30/2020 Expense</v>
      </c>
    </row>
    <row r="126" spans="1:2" s="1" customFormat="1">
      <c r="A126" s="144">
        <v>430825400</v>
      </c>
      <c r="B126" s="142" t="str">
        <f>B$27</f>
        <v>Amount Recognized in 6/30/2021 Expense</v>
      </c>
    </row>
    <row r="127" spans="1:2" s="1" customFormat="1">
      <c r="A127" s="144">
        <v>430825400</v>
      </c>
      <c r="B127" s="142" t="str">
        <f>B$28</f>
        <v>Amount Recognized in 6/30/2022 Expense</v>
      </c>
    </row>
    <row r="128" spans="1:2" s="1" customFormat="1">
      <c r="A128" s="144">
        <v>86165080</v>
      </c>
      <c r="B128" s="142" t="str">
        <f>B$29</f>
        <v>Amount Recognized in 6/30/2023 Expense</v>
      </c>
    </row>
    <row r="129" spans="1:5" s="1" customFormat="1">
      <c r="A129" s="144">
        <v>0</v>
      </c>
      <c r="B129" s="142" t="s">
        <v>237</v>
      </c>
    </row>
    <row r="130" spans="1:5" s="1" customFormat="1">
      <c r="A130" s="144"/>
      <c r="B130" s="142"/>
    </row>
    <row r="131" spans="1:5" s="1" customFormat="1">
      <c r="A131" s="254"/>
      <c r="B131" s="142"/>
      <c r="E131" s="312"/>
    </row>
    <row r="132" spans="1:5" s="1" customFormat="1">
      <c r="A132" s="144">
        <v>0</v>
      </c>
      <c r="B132" s="142" t="s">
        <v>234</v>
      </c>
      <c r="E132" s="312"/>
    </row>
    <row r="133" spans="1:5" s="1" customFormat="1">
      <c r="A133" s="144" t="s">
        <v>324</v>
      </c>
      <c r="B133" s="142" t="s">
        <v>235</v>
      </c>
      <c r="E133" s="312"/>
    </row>
    <row r="134" spans="1:5" s="1" customFormat="1">
      <c r="A134" s="144">
        <v>0</v>
      </c>
      <c r="B134" s="142" t="s">
        <v>236</v>
      </c>
      <c r="E134" s="312"/>
    </row>
    <row r="135" spans="1:5" s="1" customFormat="1">
      <c r="A135" s="144">
        <v>0</v>
      </c>
      <c r="B135" s="142" t="str">
        <f>B$22</f>
        <v>Amount Recognized in 6/30/2018 Expense</v>
      </c>
      <c r="E135" s="312"/>
    </row>
    <row r="136" spans="1:5" s="1" customFormat="1">
      <c r="A136" s="144">
        <v>0</v>
      </c>
      <c r="B136" s="142" t="str">
        <f>B$23</f>
        <v>Balance of deferred (inflows) 6/30/2018</v>
      </c>
    </row>
    <row r="137" spans="1:5" s="1" customFormat="1">
      <c r="A137" s="144">
        <v>0</v>
      </c>
      <c r="B137" s="142" t="str">
        <f>B$24</f>
        <v>Balance of Deferred outflows 6/30/2018</v>
      </c>
    </row>
    <row r="138" spans="1:5" s="1" customFormat="1">
      <c r="A138" s="144">
        <v>0</v>
      </c>
      <c r="B138" s="142" t="str">
        <f>B$25</f>
        <v>Amount Recognized in 6/30/2019 Expense</v>
      </c>
    </row>
    <row r="139" spans="1:5" s="1" customFormat="1">
      <c r="A139" s="144">
        <v>0</v>
      </c>
      <c r="B139" s="142" t="str">
        <f>B$26</f>
        <v>Amount Recognized in 6/30/2020 Expense</v>
      </c>
    </row>
    <row r="140" spans="1:5" s="1" customFormat="1">
      <c r="A140" s="144">
        <v>0</v>
      </c>
      <c r="B140" s="142" t="str">
        <f>B$27</f>
        <v>Amount Recognized in 6/30/2021 Expense</v>
      </c>
    </row>
    <row r="141" spans="1:5" s="1" customFormat="1">
      <c r="A141" s="144">
        <v>0</v>
      </c>
      <c r="B141" s="142" t="str">
        <f>B$28</f>
        <v>Amount Recognized in 6/30/2022 Expense</v>
      </c>
    </row>
    <row r="142" spans="1:5" s="1" customFormat="1">
      <c r="A142" s="144">
        <v>0</v>
      </c>
      <c r="B142" s="142" t="str">
        <f>B$29</f>
        <v>Amount Recognized in 6/30/2023 Expense</v>
      </c>
    </row>
    <row r="143" spans="1:5" s="1" customFormat="1">
      <c r="A143" s="144">
        <v>0</v>
      </c>
      <c r="B143" s="142" t="s">
        <v>237</v>
      </c>
    </row>
    <row r="144" spans="1:5" s="1" customFormat="1">
      <c r="A144" s="144"/>
      <c r="B144" s="142"/>
    </row>
    <row r="145" spans="1:6" s="1" customFormat="1">
      <c r="A145" s="254"/>
      <c r="B145" s="142"/>
    </row>
    <row r="146" spans="1:6" s="1" customFormat="1">
      <c r="A146" s="272">
        <v>3946364611</v>
      </c>
      <c r="B146" s="142" t="s">
        <v>234</v>
      </c>
    </row>
    <row r="147" spans="1:6">
      <c r="A147" s="144" t="s">
        <v>297</v>
      </c>
      <c r="B147" s="142" t="s">
        <v>235</v>
      </c>
    </row>
    <row r="148" spans="1:6">
      <c r="A148" s="144">
        <v>5.3</v>
      </c>
      <c r="B148" s="142" t="s">
        <v>236</v>
      </c>
    </row>
    <row r="149" spans="1:6">
      <c r="A149" s="144">
        <v>744597096</v>
      </c>
      <c r="B149" s="142" t="str">
        <f>B$22</f>
        <v>Amount Recognized in 6/30/2018 Expense</v>
      </c>
    </row>
    <row r="150" spans="1:6">
      <c r="A150" s="144">
        <v>0</v>
      </c>
      <c r="B150" s="142" t="str">
        <f>B$23</f>
        <v>Balance of deferred (inflows) 6/30/2018</v>
      </c>
    </row>
    <row r="151" spans="1:6">
      <c r="A151" s="144">
        <v>1712573323</v>
      </c>
      <c r="B151" s="142" t="str">
        <f>B$24</f>
        <v>Balance of Deferred outflows 6/30/2018</v>
      </c>
      <c r="E151" s="313"/>
      <c r="F151" s="313"/>
    </row>
    <row r="152" spans="1:6">
      <c r="A152" s="144">
        <v>744597096</v>
      </c>
      <c r="B152" s="142" t="str">
        <f>B$25</f>
        <v>Amount Recognized in 6/30/2019 Expense</v>
      </c>
      <c r="E152" s="313"/>
      <c r="F152" s="313"/>
    </row>
    <row r="153" spans="1:6">
      <c r="A153" s="144">
        <v>744597096</v>
      </c>
      <c r="B153" s="142" t="str">
        <f>B$26</f>
        <v>Amount Recognized in 6/30/2020 Expense</v>
      </c>
      <c r="E153" s="313"/>
      <c r="F153" s="313"/>
    </row>
    <row r="154" spans="1:6">
      <c r="A154" s="144">
        <v>223379131</v>
      </c>
      <c r="B154" s="142" t="str">
        <f>B$27</f>
        <v>Amount Recognized in 6/30/2021 Expense</v>
      </c>
    </row>
    <row r="155" spans="1:6">
      <c r="A155" s="144">
        <v>0</v>
      </c>
      <c r="B155" s="142" t="str">
        <f>B$28</f>
        <v>Amount Recognized in 6/30/2022 Expense</v>
      </c>
    </row>
    <row r="156" spans="1:6">
      <c r="A156" s="144">
        <v>0</v>
      </c>
      <c r="B156" s="142" t="str">
        <f>B$29</f>
        <v>Amount Recognized in 6/30/2023 Expense</v>
      </c>
    </row>
    <row r="157" spans="1:6">
      <c r="A157" s="144">
        <v>0</v>
      </c>
      <c r="B157" s="142" t="s">
        <v>237</v>
      </c>
    </row>
    <row r="158" spans="1:6">
      <c r="A158" s="144"/>
      <c r="B158" s="299"/>
    </row>
    <row r="159" spans="1:6" ht="15" thickBot="1">
      <c r="A159" s="38"/>
      <c r="B159" s="142"/>
    </row>
    <row r="160" spans="1:6">
      <c r="A160" s="37" t="s">
        <v>1</v>
      </c>
      <c r="B160" s="20"/>
    </row>
    <row r="161" spans="1:2">
      <c r="A161" s="162" t="s">
        <v>269</v>
      </c>
      <c r="B161" s="3" t="s">
        <v>2</v>
      </c>
    </row>
    <row r="162" spans="1:2">
      <c r="A162" s="162" t="s">
        <v>270</v>
      </c>
      <c r="B162" s="3" t="s">
        <v>3</v>
      </c>
    </row>
    <row r="163" spans="1:2">
      <c r="A163" s="171">
        <v>8.8112699999999994E-5</v>
      </c>
      <c r="B163" s="3" t="s">
        <v>4</v>
      </c>
    </row>
    <row r="164" spans="1:2">
      <c r="A164" s="171">
        <v>6.4690599999999994E-5</v>
      </c>
      <c r="B164" s="3" t="s">
        <v>5</v>
      </c>
    </row>
    <row r="165" spans="1:2">
      <c r="A165" s="165">
        <v>1187763</v>
      </c>
      <c r="B165" s="3" t="s">
        <v>6</v>
      </c>
    </row>
    <row r="166" spans="1:2" ht="15" thickBot="1">
      <c r="A166" s="38">
        <v>979977</v>
      </c>
      <c r="B166" s="4" t="s">
        <v>7</v>
      </c>
    </row>
    <row r="167" spans="1:2">
      <c r="A167" s="37" t="s">
        <v>8</v>
      </c>
      <c r="B167" s="2"/>
    </row>
    <row r="168" spans="1:2">
      <c r="A168" s="162" t="s">
        <v>269</v>
      </c>
      <c r="B168" s="3" t="s">
        <v>2</v>
      </c>
    </row>
    <row r="169" spans="1:2">
      <c r="A169" s="162" t="s">
        <v>270</v>
      </c>
      <c r="B169" s="3" t="s">
        <v>3</v>
      </c>
    </row>
    <row r="170" spans="1:2">
      <c r="A170" s="165">
        <v>979977</v>
      </c>
      <c r="B170" s="3" t="s">
        <v>9</v>
      </c>
    </row>
    <row r="171" spans="1:2">
      <c r="A171" s="164">
        <v>33336</v>
      </c>
      <c r="B171" s="3" t="s">
        <v>10</v>
      </c>
    </row>
    <row r="172" spans="1:2">
      <c r="A172" s="164">
        <v>227843</v>
      </c>
      <c r="B172" s="3" t="s">
        <v>11</v>
      </c>
    </row>
    <row r="173" spans="1:2">
      <c r="A173" s="164">
        <v>0</v>
      </c>
      <c r="B173" s="3" t="s">
        <v>12</v>
      </c>
    </row>
    <row r="174" spans="1:2">
      <c r="A174" s="165">
        <v>11221</v>
      </c>
      <c r="B174" s="3" t="s">
        <v>243</v>
      </c>
    </row>
    <row r="175" spans="1:2">
      <c r="A175" s="165">
        <v>101475</v>
      </c>
      <c r="B175" s="3" t="s">
        <v>242</v>
      </c>
    </row>
    <row r="176" spans="1:2">
      <c r="A176" s="164">
        <v>0</v>
      </c>
      <c r="B176" s="3" t="s">
        <v>10</v>
      </c>
    </row>
    <row r="177" spans="1:2">
      <c r="A177" s="164">
        <v>0</v>
      </c>
      <c r="B177" s="3" t="s">
        <v>11</v>
      </c>
    </row>
    <row r="178" spans="1:2">
      <c r="A178" s="165">
        <v>43517</v>
      </c>
      <c r="B178" s="3" t="s">
        <v>12</v>
      </c>
    </row>
    <row r="179" spans="1:2">
      <c r="A179" s="165">
        <v>202860</v>
      </c>
      <c r="B179" s="3" t="s">
        <v>243</v>
      </c>
    </row>
    <row r="180" spans="1:2">
      <c r="A180" s="164">
        <v>0</v>
      </c>
      <c r="B180" s="3" t="s">
        <v>242</v>
      </c>
    </row>
    <row r="181" spans="1:2">
      <c r="A181" s="165">
        <v>190322</v>
      </c>
      <c r="B181" s="3" t="s">
        <v>13</v>
      </c>
    </row>
    <row r="182" spans="1:2">
      <c r="A182" s="165">
        <v>-48264</v>
      </c>
      <c r="B182" s="3" t="s">
        <v>244</v>
      </c>
    </row>
    <row r="183" spans="1:2">
      <c r="A183" s="164">
        <v>33412</v>
      </c>
      <c r="B183" s="3" t="s">
        <v>245</v>
      </c>
    </row>
    <row r="184" spans="1:2" ht="15" thickBot="1">
      <c r="A184" s="38">
        <v>175470</v>
      </c>
      <c r="B184" s="3" t="s">
        <v>14</v>
      </c>
    </row>
    <row r="185" spans="1:2">
      <c r="A185" s="37" t="s">
        <v>15</v>
      </c>
      <c r="B185" s="2"/>
    </row>
    <row r="186" spans="1:2">
      <c r="A186" s="162" t="s">
        <v>269</v>
      </c>
      <c r="B186" s="3" t="s">
        <v>2</v>
      </c>
    </row>
    <row r="187" spans="1:2">
      <c r="A187" s="162" t="s">
        <v>270</v>
      </c>
      <c r="B187" s="3" t="s">
        <v>3</v>
      </c>
    </row>
    <row r="188" spans="1:2">
      <c r="A188" s="162" t="s">
        <v>271</v>
      </c>
      <c r="B188" s="3" t="s">
        <v>16</v>
      </c>
    </row>
    <row r="189" spans="1:2">
      <c r="A189" s="165">
        <v>230623</v>
      </c>
      <c r="B189" s="3" t="s">
        <v>17</v>
      </c>
    </row>
    <row r="190" spans="1:2">
      <c r="A190" s="165">
        <v>283096</v>
      </c>
      <c r="B190" s="3" t="s">
        <v>18</v>
      </c>
    </row>
    <row r="191" spans="1:2">
      <c r="A191" s="165">
        <v>55804</v>
      </c>
      <c r="B191" s="3" t="s">
        <v>19</v>
      </c>
    </row>
    <row r="192" spans="1:2">
      <c r="A192" s="165">
        <v>569523</v>
      </c>
      <c r="B192" s="3" t="s">
        <v>20</v>
      </c>
    </row>
    <row r="193" spans="1:2">
      <c r="A193" s="163">
        <v>0.17480000000000001</v>
      </c>
      <c r="B193" s="3" t="s">
        <v>21</v>
      </c>
    </row>
    <row r="194" spans="1:2">
      <c r="A194" s="163">
        <v>8.4900000000000003E-2</v>
      </c>
      <c r="B194" s="3" t="s">
        <v>22</v>
      </c>
    </row>
    <row r="195" spans="1:2">
      <c r="A195" s="163">
        <v>0.13220000000000001</v>
      </c>
      <c r="B195" s="3" t="s">
        <v>23</v>
      </c>
    </row>
    <row r="196" spans="1:2" ht="15" thickBot="1">
      <c r="A196" s="169">
        <v>569012</v>
      </c>
      <c r="B196" s="4" t="s">
        <v>24</v>
      </c>
    </row>
    <row r="197" spans="1:2">
      <c r="A197" s="37" t="s">
        <v>25</v>
      </c>
      <c r="B197" s="2"/>
    </row>
    <row r="198" spans="1:2">
      <c r="A198" s="162" t="s">
        <v>269</v>
      </c>
      <c r="B198" s="3" t="s">
        <v>2</v>
      </c>
    </row>
    <row r="199" spans="1:2">
      <c r="A199" s="162" t="s">
        <v>270</v>
      </c>
      <c r="B199" s="3" t="s">
        <v>3</v>
      </c>
    </row>
    <row r="200" spans="1:2">
      <c r="A200" s="162" t="s">
        <v>271</v>
      </c>
      <c r="B200" s="3" t="s">
        <v>16</v>
      </c>
    </row>
    <row r="201" spans="1:2">
      <c r="A201" s="164">
        <v>569523</v>
      </c>
      <c r="B201" s="3" t="s">
        <v>20</v>
      </c>
    </row>
    <row r="202" spans="1:2">
      <c r="A202" s="164">
        <v>1695628366</v>
      </c>
      <c r="B202" s="3" t="s">
        <v>26</v>
      </c>
    </row>
    <row r="203" spans="1:2">
      <c r="A203" s="164">
        <v>9849017230</v>
      </c>
      <c r="B203" s="3" t="s">
        <v>27</v>
      </c>
    </row>
    <row r="204" spans="1:2">
      <c r="A204" s="164">
        <v>98050</v>
      </c>
      <c r="B204" s="3" t="s">
        <v>28</v>
      </c>
    </row>
    <row r="205" spans="1:2">
      <c r="A205" s="164">
        <v>12318753537</v>
      </c>
      <c r="B205" s="3" t="s">
        <v>29</v>
      </c>
    </row>
    <row r="206" spans="1:2">
      <c r="A206" s="164">
        <v>5714021704</v>
      </c>
      <c r="B206" s="3" t="s">
        <v>30</v>
      </c>
    </row>
    <row r="207" spans="1:2">
      <c r="A207" s="164">
        <v>1227824</v>
      </c>
      <c r="B207" s="3" t="s">
        <v>31</v>
      </c>
    </row>
    <row r="208" spans="1:2">
      <c r="A208" s="164">
        <v>7369</v>
      </c>
      <c r="B208" s="3" t="s">
        <v>32</v>
      </c>
    </row>
    <row r="209" spans="1:2">
      <c r="A209" s="164">
        <v>0</v>
      </c>
      <c r="B209" s="3" t="s">
        <v>191</v>
      </c>
    </row>
    <row r="210" spans="1:2">
      <c r="A210" s="164">
        <v>0</v>
      </c>
      <c r="B210" s="3" t="s">
        <v>192</v>
      </c>
    </row>
    <row r="211" spans="1:2">
      <c r="A211" s="176">
        <v>-86162</v>
      </c>
      <c r="B211" s="3" t="s">
        <v>33</v>
      </c>
    </row>
    <row r="212" spans="1:2">
      <c r="A212" s="270"/>
      <c r="B212" s="3" t="s">
        <v>34</v>
      </c>
    </row>
    <row r="213" spans="1:2">
      <c r="A213" s="164">
        <v>0</v>
      </c>
      <c r="B213" s="3" t="s">
        <v>35</v>
      </c>
    </row>
    <row r="214" spans="1:2">
      <c r="A214" s="176" t="s">
        <v>299</v>
      </c>
      <c r="B214" s="3" t="s">
        <v>36</v>
      </c>
    </row>
    <row r="215" spans="1:2" ht="15" thickBot="1">
      <c r="A215" s="176">
        <v>1149031</v>
      </c>
      <c r="B215" s="4" t="s">
        <v>37</v>
      </c>
    </row>
    <row r="216" spans="1:2">
      <c r="A216" s="37" t="s">
        <v>38</v>
      </c>
      <c r="B216" s="2"/>
    </row>
    <row r="217" spans="1:2">
      <c r="A217" s="162" t="s">
        <v>269</v>
      </c>
      <c r="B217" s="3" t="s">
        <v>2</v>
      </c>
    </row>
    <row r="218" spans="1:2">
      <c r="A218" s="162" t="s">
        <v>270</v>
      </c>
      <c r="B218" s="3" t="s">
        <v>3</v>
      </c>
    </row>
    <row r="219" spans="1:2">
      <c r="A219" s="162" t="s">
        <v>271</v>
      </c>
      <c r="B219" s="3" t="s">
        <v>16</v>
      </c>
    </row>
    <row r="220" spans="1:2">
      <c r="A220" s="164">
        <v>569012</v>
      </c>
      <c r="B220" s="3" t="s">
        <v>24</v>
      </c>
    </row>
    <row r="221" spans="1:2" s="6" customFormat="1">
      <c r="A221" s="164">
        <v>98050</v>
      </c>
      <c r="B221" s="3" t="s">
        <v>28</v>
      </c>
    </row>
    <row r="222" spans="1:2">
      <c r="A222" s="164">
        <v>1149031</v>
      </c>
      <c r="B222" s="3" t="s">
        <v>37</v>
      </c>
    </row>
    <row r="223" spans="1:2">
      <c r="A223" s="164">
        <v>1816093</v>
      </c>
      <c r="B223" s="3" t="s">
        <v>39</v>
      </c>
    </row>
    <row r="224" spans="1:2" ht="15" thickBot="1">
      <c r="A224" s="166">
        <v>6.4690599999999994E-5</v>
      </c>
      <c r="B224" s="4" t="s">
        <v>40</v>
      </c>
    </row>
    <row r="225" spans="1:5">
      <c r="A225" s="37" t="s">
        <v>41</v>
      </c>
      <c r="B225" s="2"/>
    </row>
    <row r="226" spans="1:5" ht="15" customHeight="1">
      <c r="A226" s="162" t="s">
        <v>269</v>
      </c>
      <c r="B226" s="3" t="s">
        <v>2</v>
      </c>
    </row>
    <row r="227" spans="1:5" ht="15" customHeight="1">
      <c r="A227" s="162" t="s">
        <v>270</v>
      </c>
      <c r="B227" s="3" t="s">
        <v>3</v>
      </c>
    </row>
    <row r="228" spans="1:5" ht="15" customHeight="1">
      <c r="A228" s="167">
        <v>8.8112699999999994E-5</v>
      </c>
      <c r="B228" s="3" t="s">
        <v>4</v>
      </c>
    </row>
    <row r="229" spans="1:5" ht="15" customHeight="1">
      <c r="A229" s="167">
        <v>6.4690599999999994E-5</v>
      </c>
      <c r="B229" s="3" t="s">
        <v>5</v>
      </c>
    </row>
    <row r="230" spans="1:5" ht="15" customHeight="1">
      <c r="A230" s="164">
        <v>13480037806</v>
      </c>
      <c r="B230" s="3" t="s">
        <v>193</v>
      </c>
      <c r="E230" s="266"/>
    </row>
    <row r="231" spans="1:5" ht="15" customHeight="1">
      <c r="A231" s="164">
        <v>3247946765</v>
      </c>
      <c r="B231" s="3" t="s">
        <v>194</v>
      </c>
    </row>
    <row r="232" spans="1:5" ht="15" customHeight="1">
      <c r="A232" s="164">
        <v>-239657</v>
      </c>
      <c r="B232" s="3" t="s">
        <v>42</v>
      </c>
    </row>
    <row r="233" spans="1:5" ht="15" customHeight="1">
      <c r="A233" s="164">
        <v>1390111534</v>
      </c>
      <c r="B233" s="3" t="s">
        <v>43</v>
      </c>
    </row>
    <row r="234" spans="1:5" ht="15" customHeight="1">
      <c r="A234" s="164">
        <v>89927</v>
      </c>
      <c r="B234" s="5" t="s">
        <v>44</v>
      </c>
      <c r="E234" s="267"/>
    </row>
    <row r="235" spans="1:5" ht="15" customHeight="1">
      <c r="A235" s="165">
        <v>157162</v>
      </c>
      <c r="B235" s="5" t="s">
        <v>45</v>
      </c>
      <c r="E235" s="267"/>
    </row>
    <row r="236" spans="1:5" ht="15" customHeight="1">
      <c r="A236" s="164">
        <v>67235</v>
      </c>
      <c r="B236" s="3" t="s">
        <v>46</v>
      </c>
    </row>
    <row r="237" spans="1:5" ht="15" customHeight="1">
      <c r="A237" s="168">
        <v>5.2</v>
      </c>
      <c r="B237" s="3" t="s">
        <v>47</v>
      </c>
    </row>
    <row r="238" spans="1:5" ht="15" customHeight="1">
      <c r="A238" s="172">
        <v>-46088</v>
      </c>
      <c r="B238" s="3" t="s">
        <v>195</v>
      </c>
    </row>
    <row r="239" spans="1:5" ht="15" customHeight="1" thickBot="1">
      <c r="A239" s="38">
        <v>12930</v>
      </c>
      <c r="B239" s="4" t="s">
        <v>196</v>
      </c>
    </row>
    <row r="240" spans="1:5" ht="15" customHeight="1">
      <c r="A240" s="37" t="s">
        <v>197</v>
      </c>
      <c r="B240" s="2"/>
    </row>
    <row r="241" spans="1:5" ht="15" customHeight="1">
      <c r="A241" s="162" t="s">
        <v>269</v>
      </c>
      <c r="B241" s="3" t="s">
        <v>2</v>
      </c>
    </row>
    <row r="242" spans="1:5" ht="15" customHeight="1">
      <c r="A242" s="162" t="s">
        <v>270</v>
      </c>
      <c r="B242" s="3" t="s">
        <v>3</v>
      </c>
    </row>
    <row r="243" spans="1:5" ht="15" customHeight="1">
      <c r="A243" s="268">
        <v>42916</v>
      </c>
      <c r="B243" s="302" t="s">
        <v>198</v>
      </c>
    </row>
    <row r="244" spans="1:5" ht="15" customHeight="1">
      <c r="A244" s="162" t="s">
        <v>272</v>
      </c>
      <c r="B244" s="3" t="s">
        <v>199</v>
      </c>
    </row>
    <row r="245" spans="1:5" ht="15" customHeight="1">
      <c r="A245" s="269">
        <v>5.2</v>
      </c>
      <c r="B245" s="3" t="s">
        <v>200</v>
      </c>
      <c r="E245" s="266"/>
    </row>
    <row r="246" spans="1:5" ht="15" customHeight="1">
      <c r="A246" s="269">
        <v>4.2</v>
      </c>
      <c r="B246" s="3" t="s">
        <v>201</v>
      </c>
    </row>
    <row r="247" spans="1:5" ht="15" customHeight="1">
      <c r="A247" s="164">
        <v>-239657</v>
      </c>
      <c r="B247" s="3" t="s">
        <v>202</v>
      </c>
    </row>
    <row r="248" spans="1:5" ht="15" customHeight="1">
      <c r="A248" s="164">
        <v>-193569</v>
      </c>
      <c r="B248" s="3" t="s">
        <v>203</v>
      </c>
    </row>
    <row r="249" spans="1:5" ht="15" customHeight="1">
      <c r="A249" s="164">
        <v>-46088</v>
      </c>
      <c r="B249" s="3" t="s">
        <v>204</v>
      </c>
      <c r="E249" s="267"/>
    </row>
    <row r="250" spans="1:5" ht="15" customHeight="1">
      <c r="A250" s="164">
        <v>-46088</v>
      </c>
      <c r="B250" s="3" t="s">
        <v>205</v>
      </c>
      <c r="E250" s="267"/>
    </row>
    <row r="251" spans="1:5" ht="15" customHeight="1">
      <c r="A251" s="164">
        <v>-46088</v>
      </c>
      <c r="B251" s="3" t="s">
        <v>206</v>
      </c>
      <c r="E251" s="267"/>
    </row>
    <row r="252" spans="1:5" ht="15" customHeight="1">
      <c r="A252" s="164">
        <v>-46088</v>
      </c>
      <c r="B252" s="3" t="s">
        <v>207</v>
      </c>
      <c r="E252" s="267"/>
    </row>
    <row r="253" spans="1:5" ht="15" customHeight="1">
      <c r="A253" s="164">
        <v>-46088</v>
      </c>
      <c r="B253" s="3" t="s">
        <v>208</v>
      </c>
      <c r="E253" s="267"/>
    </row>
    <row r="254" spans="1:5" ht="15" customHeight="1">
      <c r="A254" s="164">
        <v>-9217</v>
      </c>
      <c r="B254" s="3" t="s">
        <v>209</v>
      </c>
      <c r="E254" s="267"/>
    </row>
    <row r="255" spans="1:5" ht="15" customHeight="1">
      <c r="A255" s="164">
        <v>0</v>
      </c>
      <c r="B255" s="3" t="s">
        <v>210</v>
      </c>
      <c r="E255" s="267"/>
    </row>
    <row r="256" spans="1:5" ht="15" customHeight="1">
      <c r="A256" s="269"/>
      <c r="B256" s="3"/>
      <c r="E256" s="267"/>
    </row>
    <row r="257" spans="1:5" ht="15" customHeight="1">
      <c r="A257" s="269"/>
      <c r="B257" s="3"/>
    </row>
    <row r="258" spans="1:5" ht="15" customHeight="1">
      <c r="A258" s="162" t="s">
        <v>269</v>
      </c>
      <c r="B258" s="3" t="s">
        <v>2</v>
      </c>
    </row>
    <row r="259" spans="1:5" ht="15" customHeight="1">
      <c r="A259" s="162" t="s">
        <v>270</v>
      </c>
      <c r="B259" s="3" t="s">
        <v>3</v>
      </c>
    </row>
    <row r="260" spans="1:5" ht="15" customHeight="1">
      <c r="A260" s="268">
        <v>42916</v>
      </c>
      <c r="B260" s="302" t="s">
        <v>198</v>
      </c>
      <c r="E260" s="266"/>
    </row>
    <row r="261" spans="1:5" ht="15" customHeight="1">
      <c r="A261" s="162" t="s">
        <v>110</v>
      </c>
      <c r="B261" s="3" t="s">
        <v>199</v>
      </c>
    </row>
    <row r="262" spans="1:5" ht="15" customHeight="1">
      <c r="A262" s="269">
        <v>5.2</v>
      </c>
      <c r="B262" s="3" t="s">
        <v>200</v>
      </c>
    </row>
    <row r="263" spans="1:5" ht="15" customHeight="1">
      <c r="A263" s="269">
        <v>4.2</v>
      </c>
      <c r="B263" s="3" t="s">
        <v>201</v>
      </c>
    </row>
    <row r="264" spans="1:5" ht="15" customHeight="1">
      <c r="A264" s="164">
        <v>67235</v>
      </c>
      <c r="B264" s="3" t="s">
        <v>202</v>
      </c>
      <c r="E264" s="267"/>
    </row>
    <row r="265" spans="1:5" ht="15" customHeight="1">
      <c r="A265" s="164">
        <v>54305</v>
      </c>
      <c r="B265" s="3" t="s">
        <v>203</v>
      </c>
      <c r="E265" s="267"/>
    </row>
    <row r="266" spans="1:5" ht="15" customHeight="1">
      <c r="A266" s="164">
        <v>12930</v>
      </c>
      <c r="B266" s="3" t="s">
        <v>204</v>
      </c>
      <c r="E266" s="267"/>
    </row>
    <row r="267" spans="1:5" ht="15" customHeight="1">
      <c r="A267" s="164">
        <v>12930</v>
      </c>
      <c r="B267" s="3" t="s">
        <v>205</v>
      </c>
      <c r="E267" s="267"/>
    </row>
    <row r="268" spans="1:5" ht="15" customHeight="1">
      <c r="A268" s="164">
        <v>12930</v>
      </c>
      <c r="B268" s="3" t="s">
        <v>206</v>
      </c>
      <c r="E268" s="267"/>
    </row>
    <row r="269" spans="1:5" ht="15" customHeight="1">
      <c r="A269" s="164">
        <v>12930</v>
      </c>
      <c r="B269" s="3" t="s">
        <v>207</v>
      </c>
      <c r="E269" s="267"/>
    </row>
    <row r="270" spans="1:5" ht="15" customHeight="1">
      <c r="A270" s="164">
        <v>12930</v>
      </c>
      <c r="B270" s="3" t="s">
        <v>208</v>
      </c>
      <c r="E270" s="267"/>
    </row>
    <row r="271" spans="1:5" ht="15" customHeight="1">
      <c r="A271" s="164">
        <v>2585</v>
      </c>
      <c r="B271" s="3" t="s">
        <v>209</v>
      </c>
    </row>
    <row r="272" spans="1:5" ht="15" customHeight="1">
      <c r="A272" s="164">
        <v>0</v>
      </c>
      <c r="B272" s="3" t="s">
        <v>210</v>
      </c>
    </row>
    <row r="273" spans="1:5" ht="15" customHeight="1">
      <c r="A273" s="269"/>
      <c r="B273" s="3"/>
    </row>
    <row r="274" spans="1:5" ht="15" customHeight="1">
      <c r="A274" s="269"/>
      <c r="B274" s="3"/>
    </row>
    <row r="275" spans="1:5" ht="15" customHeight="1">
      <c r="A275" s="162" t="s">
        <v>269</v>
      </c>
      <c r="B275" s="3" t="s">
        <v>2</v>
      </c>
      <c r="E275" s="266"/>
    </row>
    <row r="276" spans="1:5" ht="15" customHeight="1">
      <c r="A276" s="162" t="s">
        <v>270</v>
      </c>
      <c r="B276" s="3" t="s">
        <v>3</v>
      </c>
    </row>
    <row r="277" spans="1:5" ht="15" customHeight="1">
      <c r="A277" s="268">
        <v>42551</v>
      </c>
      <c r="B277" s="303" t="s">
        <v>198</v>
      </c>
    </row>
    <row r="278" spans="1:5" ht="15" customHeight="1">
      <c r="A278" s="162" t="s">
        <v>272</v>
      </c>
      <c r="B278" s="3" t="s">
        <v>199</v>
      </c>
    </row>
    <row r="279" spans="1:5" ht="15" customHeight="1">
      <c r="A279" s="269">
        <v>5.3</v>
      </c>
      <c r="B279" s="3" t="s">
        <v>200</v>
      </c>
      <c r="E279" s="267"/>
    </row>
    <row r="280" spans="1:5" ht="15" customHeight="1">
      <c r="A280" s="269">
        <v>3.3</v>
      </c>
      <c r="B280" s="3" t="s">
        <v>201</v>
      </c>
      <c r="E280" s="267"/>
    </row>
    <row r="281" spans="1:5" ht="15" customHeight="1">
      <c r="A281" s="164">
        <v>5120</v>
      </c>
      <c r="B281" s="3" t="s">
        <v>202</v>
      </c>
      <c r="E281" s="267"/>
    </row>
    <row r="282" spans="1:5" ht="15" customHeight="1">
      <c r="A282" s="164">
        <v>3188</v>
      </c>
      <c r="B282" s="3" t="s">
        <v>203</v>
      </c>
      <c r="E282" s="267"/>
    </row>
    <row r="283" spans="1:5" ht="15" customHeight="1">
      <c r="A283" s="164">
        <v>966</v>
      </c>
      <c r="B283" s="3" t="s">
        <v>204</v>
      </c>
      <c r="E283" s="267"/>
    </row>
    <row r="284" spans="1:5" ht="15" customHeight="1">
      <c r="A284" s="164">
        <v>966</v>
      </c>
      <c r="B284" s="3" t="s">
        <v>205</v>
      </c>
      <c r="E284" s="267"/>
    </row>
    <row r="285" spans="1:5" ht="15" customHeight="1">
      <c r="A285" s="164">
        <v>966</v>
      </c>
      <c r="B285" s="3" t="s">
        <v>206</v>
      </c>
      <c r="E285" s="267"/>
    </row>
    <row r="286" spans="1:5" ht="15" customHeight="1">
      <c r="A286" s="164">
        <v>966</v>
      </c>
      <c r="B286" s="3" t="s">
        <v>207</v>
      </c>
    </row>
    <row r="287" spans="1:5" ht="15" customHeight="1">
      <c r="A287" s="164">
        <v>290</v>
      </c>
      <c r="B287" s="3" t="s">
        <v>208</v>
      </c>
    </row>
    <row r="288" spans="1:5" ht="15" customHeight="1">
      <c r="A288" s="164">
        <v>0</v>
      </c>
      <c r="B288" s="3" t="s">
        <v>209</v>
      </c>
    </row>
    <row r="289" spans="1:5" ht="15" customHeight="1">
      <c r="A289" s="164">
        <v>0</v>
      </c>
      <c r="B289" s="3" t="s">
        <v>210</v>
      </c>
    </row>
    <row r="290" spans="1:5" ht="15" customHeight="1">
      <c r="A290" s="269"/>
      <c r="B290" s="3"/>
      <c r="E290" s="266"/>
    </row>
    <row r="291" spans="1:5" ht="15" customHeight="1">
      <c r="A291" s="269"/>
      <c r="B291" s="3"/>
    </row>
    <row r="292" spans="1:5" ht="15" customHeight="1">
      <c r="A292" s="162" t="s">
        <v>269</v>
      </c>
      <c r="B292" s="3" t="s">
        <v>2</v>
      </c>
    </row>
    <row r="293" spans="1:5" ht="15" customHeight="1">
      <c r="A293" s="162" t="s">
        <v>270</v>
      </c>
      <c r="B293" s="3" t="s">
        <v>3</v>
      </c>
    </row>
    <row r="294" spans="1:5" ht="15" customHeight="1">
      <c r="A294" s="268">
        <v>42551</v>
      </c>
      <c r="B294" s="303" t="s">
        <v>198</v>
      </c>
      <c r="E294" s="267"/>
    </row>
    <row r="295" spans="1:5" ht="15" customHeight="1">
      <c r="A295" s="162" t="s">
        <v>110</v>
      </c>
      <c r="B295" s="3" t="s">
        <v>199</v>
      </c>
      <c r="E295" s="267"/>
    </row>
    <row r="296" spans="1:5" ht="15" customHeight="1">
      <c r="A296" s="269">
        <v>5.3</v>
      </c>
      <c r="B296" s="3" t="s">
        <v>200</v>
      </c>
      <c r="E296" s="267"/>
    </row>
    <row r="297" spans="1:5" ht="15" customHeight="1">
      <c r="A297" s="269">
        <v>3.3</v>
      </c>
      <c r="B297" s="3" t="s">
        <v>201</v>
      </c>
      <c r="E297" s="267"/>
    </row>
    <row r="298" spans="1:5" ht="15" customHeight="1">
      <c r="A298" s="164">
        <v>31142</v>
      </c>
      <c r="B298" s="3" t="s">
        <v>202</v>
      </c>
      <c r="E298" s="267"/>
    </row>
    <row r="299" spans="1:5" ht="15" customHeight="1">
      <c r="A299" s="164">
        <v>19390</v>
      </c>
      <c r="B299" s="3" t="s">
        <v>203</v>
      </c>
      <c r="E299" s="267"/>
    </row>
    <row r="300" spans="1:5" ht="15" customHeight="1">
      <c r="A300" s="164">
        <v>5876</v>
      </c>
      <c r="B300" s="3" t="s">
        <v>204</v>
      </c>
    </row>
    <row r="301" spans="1:5" ht="15" customHeight="1">
      <c r="A301" s="164">
        <v>5876</v>
      </c>
      <c r="B301" s="3" t="s">
        <v>205</v>
      </c>
    </row>
    <row r="302" spans="1:5" ht="15" customHeight="1">
      <c r="A302" s="164">
        <v>5876</v>
      </c>
      <c r="B302" s="3" t="s">
        <v>206</v>
      </c>
    </row>
    <row r="303" spans="1:5" ht="15" customHeight="1">
      <c r="A303" s="164">
        <v>5876</v>
      </c>
      <c r="B303" s="3" t="s">
        <v>207</v>
      </c>
    </row>
    <row r="304" spans="1:5" ht="15" customHeight="1">
      <c r="A304" s="164">
        <v>1762</v>
      </c>
      <c r="B304" s="3" t="s">
        <v>208</v>
      </c>
    </row>
    <row r="305" spans="1:5" ht="15" customHeight="1">
      <c r="A305" s="164">
        <v>0</v>
      </c>
      <c r="B305" s="3" t="s">
        <v>209</v>
      </c>
      <c r="E305" s="266"/>
    </row>
    <row r="306" spans="1:5" ht="15" customHeight="1">
      <c r="A306" s="164">
        <v>0</v>
      </c>
      <c r="B306" s="3" t="s">
        <v>210</v>
      </c>
    </row>
    <row r="307" spans="1:5" ht="15" customHeight="1">
      <c r="A307" s="269"/>
      <c r="B307" s="3"/>
    </row>
    <row r="308" spans="1:5" ht="15" customHeight="1">
      <c r="A308" s="269"/>
      <c r="B308" s="3"/>
    </row>
    <row r="309" spans="1:5" ht="15" customHeight="1">
      <c r="A309" s="162" t="s">
        <v>269</v>
      </c>
      <c r="B309" s="3" t="s">
        <v>2</v>
      </c>
      <c r="E309" s="267"/>
    </row>
    <row r="310" spans="1:5" ht="15" customHeight="1">
      <c r="A310" s="162" t="s">
        <v>270</v>
      </c>
      <c r="B310" s="3" t="s">
        <v>3</v>
      </c>
    </row>
    <row r="311" spans="1:5">
      <c r="A311" s="268">
        <v>42185</v>
      </c>
      <c r="B311" s="304" t="s">
        <v>198</v>
      </c>
    </row>
    <row r="312" spans="1:5">
      <c r="A312" s="162" t="s">
        <v>272</v>
      </c>
      <c r="B312" s="3" t="s">
        <v>199</v>
      </c>
    </row>
    <row r="313" spans="1:5">
      <c r="A313" s="269">
        <v>5.3</v>
      </c>
      <c r="B313" s="3" t="s">
        <v>200</v>
      </c>
    </row>
    <row r="314" spans="1:5">
      <c r="A314" s="269">
        <v>2.2999999999999998</v>
      </c>
      <c r="B314" s="3" t="s">
        <v>201</v>
      </c>
    </row>
    <row r="315" spans="1:5">
      <c r="A315" s="164">
        <v>18512</v>
      </c>
      <c r="B315" s="3" t="s">
        <v>202</v>
      </c>
    </row>
    <row r="316" spans="1:5">
      <c r="A316" s="164">
        <v>8033</v>
      </c>
      <c r="B316" s="3" t="s">
        <v>203</v>
      </c>
    </row>
    <row r="317" spans="1:5">
      <c r="A317" s="164">
        <v>3493</v>
      </c>
      <c r="B317" s="3" t="s">
        <v>204</v>
      </c>
    </row>
    <row r="318" spans="1:5">
      <c r="A318" s="164">
        <v>3493</v>
      </c>
      <c r="B318" s="3" t="s">
        <v>205</v>
      </c>
    </row>
    <row r="319" spans="1:5">
      <c r="A319" s="164">
        <v>3493</v>
      </c>
      <c r="B319" s="3" t="s">
        <v>206</v>
      </c>
    </row>
    <row r="320" spans="1:5">
      <c r="A320" s="164">
        <v>1047</v>
      </c>
      <c r="B320" s="3" t="s">
        <v>207</v>
      </c>
      <c r="E320" s="266"/>
    </row>
    <row r="321" spans="1:5">
      <c r="A321" s="164">
        <v>0</v>
      </c>
      <c r="B321" s="3" t="s">
        <v>208</v>
      </c>
    </row>
    <row r="322" spans="1:5">
      <c r="A322" s="164">
        <v>0</v>
      </c>
      <c r="B322" s="3" t="s">
        <v>209</v>
      </c>
    </row>
    <row r="323" spans="1:5">
      <c r="A323" s="164">
        <v>0</v>
      </c>
      <c r="B323" s="3" t="s">
        <v>210</v>
      </c>
    </row>
    <row r="324" spans="1:5">
      <c r="A324" s="270"/>
      <c r="B324" s="3"/>
      <c r="E324" s="267"/>
    </row>
    <row r="325" spans="1:5">
      <c r="A325" s="270"/>
      <c r="B325" s="3"/>
      <c r="E325" s="267"/>
    </row>
    <row r="326" spans="1:5">
      <c r="A326" s="162" t="s">
        <v>269</v>
      </c>
      <c r="B326" s="3" t="s">
        <v>2</v>
      </c>
      <c r="E326" s="267"/>
    </row>
    <row r="327" spans="1:5">
      <c r="A327" s="162" t="s">
        <v>270</v>
      </c>
      <c r="B327" s="3" t="s">
        <v>3</v>
      </c>
      <c r="E327" s="267"/>
    </row>
    <row r="328" spans="1:5">
      <c r="A328" s="268">
        <v>42185</v>
      </c>
      <c r="B328" s="304" t="s">
        <v>198</v>
      </c>
      <c r="E328" s="267"/>
    </row>
    <row r="329" spans="1:5">
      <c r="A329" s="162" t="s">
        <v>110</v>
      </c>
      <c r="B329" s="3" t="s">
        <v>199</v>
      </c>
    </row>
    <row r="330" spans="1:5">
      <c r="A330" s="269">
        <v>5.3</v>
      </c>
      <c r="B330" s="3" t="s">
        <v>200</v>
      </c>
    </row>
    <row r="331" spans="1:5">
      <c r="A331" s="269">
        <v>2.2999999999999998</v>
      </c>
      <c r="B331" s="3" t="s">
        <v>201</v>
      </c>
    </row>
    <row r="332" spans="1:5">
      <c r="A332" s="164">
        <v>58441</v>
      </c>
      <c r="B332" s="3" t="s">
        <v>202</v>
      </c>
    </row>
    <row r="333" spans="1:5">
      <c r="A333" s="164">
        <v>25360</v>
      </c>
      <c r="B333" s="3" t="s">
        <v>203</v>
      </c>
    </row>
    <row r="334" spans="1:5">
      <c r="A334" s="164">
        <v>11027</v>
      </c>
      <c r="B334" s="3" t="s">
        <v>204</v>
      </c>
    </row>
    <row r="335" spans="1:5">
      <c r="A335" s="164">
        <v>11027</v>
      </c>
      <c r="B335" s="3" t="s">
        <v>205</v>
      </c>
      <c r="E335" s="266"/>
    </row>
    <row r="336" spans="1:5">
      <c r="A336" s="164">
        <v>11027</v>
      </c>
      <c r="B336" s="3" t="s">
        <v>206</v>
      </c>
    </row>
    <row r="337" spans="1:5">
      <c r="A337" s="164">
        <v>3306</v>
      </c>
      <c r="B337" s="3" t="s">
        <v>207</v>
      </c>
    </row>
    <row r="338" spans="1:5">
      <c r="A338" s="164">
        <v>0</v>
      </c>
      <c r="B338" s="3" t="s">
        <v>208</v>
      </c>
    </row>
    <row r="339" spans="1:5">
      <c r="A339" s="164">
        <v>0</v>
      </c>
      <c r="B339" s="3" t="s">
        <v>209</v>
      </c>
      <c r="E339" s="267"/>
    </row>
    <row r="340" spans="1:5">
      <c r="A340" s="164">
        <v>0</v>
      </c>
      <c r="B340" s="3" t="s">
        <v>210</v>
      </c>
      <c r="E340" s="267"/>
    </row>
    <row r="341" spans="1:5">
      <c r="A341" s="269"/>
      <c r="B341" s="3"/>
      <c r="E341" s="267"/>
    </row>
    <row r="342" spans="1:5">
      <c r="A342" s="269"/>
      <c r="B342" s="3"/>
      <c r="E342" s="267"/>
    </row>
    <row r="343" spans="1:5">
      <c r="A343" s="162" t="s">
        <v>269</v>
      </c>
      <c r="B343" s="3" t="s">
        <v>2</v>
      </c>
      <c r="E343" s="267"/>
    </row>
    <row r="344" spans="1:5">
      <c r="A344" s="162" t="s">
        <v>270</v>
      </c>
      <c r="B344" s="3" t="s">
        <v>3</v>
      </c>
      <c r="E344" s="267"/>
    </row>
    <row r="345" spans="1:5">
      <c r="A345" s="268">
        <v>41820</v>
      </c>
      <c r="B345" s="305" t="s">
        <v>198</v>
      </c>
      <c r="E345" s="267"/>
    </row>
    <row r="346" spans="1:5">
      <c r="A346" s="162" t="s">
        <v>272</v>
      </c>
      <c r="B346" s="3" t="s">
        <v>199</v>
      </c>
      <c r="E346" s="267"/>
    </row>
    <row r="347" spans="1:5">
      <c r="A347" s="269">
        <v>5.4</v>
      </c>
      <c r="B347" s="3" t="s">
        <v>200</v>
      </c>
      <c r="E347" s="86"/>
    </row>
    <row r="348" spans="1:5">
      <c r="A348" s="269">
        <v>1.4</v>
      </c>
      <c r="B348" s="3" t="s">
        <v>201</v>
      </c>
    </row>
    <row r="349" spans="1:5">
      <c r="A349" s="164">
        <v>-35831</v>
      </c>
      <c r="B349" s="3" t="s">
        <v>202</v>
      </c>
    </row>
    <row r="350" spans="1:5">
      <c r="A350" s="164">
        <v>-9291</v>
      </c>
      <c r="B350" s="3" t="s">
        <v>203</v>
      </c>
    </row>
    <row r="351" spans="1:5">
      <c r="A351" s="164">
        <v>-6635</v>
      </c>
      <c r="B351" s="3" t="s">
        <v>204</v>
      </c>
    </row>
    <row r="352" spans="1:5">
      <c r="A352" s="164">
        <v>-6635</v>
      </c>
      <c r="B352" s="3" t="s">
        <v>205</v>
      </c>
    </row>
    <row r="353" spans="1:2">
      <c r="A353" s="164">
        <v>-2656</v>
      </c>
      <c r="B353" s="3" t="s">
        <v>206</v>
      </c>
    </row>
    <row r="354" spans="1:2">
      <c r="A354" s="164">
        <v>0</v>
      </c>
      <c r="B354" s="3" t="s">
        <v>207</v>
      </c>
    </row>
    <row r="355" spans="1:2">
      <c r="A355" s="164">
        <v>0</v>
      </c>
      <c r="B355" s="3" t="s">
        <v>208</v>
      </c>
    </row>
    <row r="356" spans="1:2">
      <c r="A356" s="164">
        <v>0</v>
      </c>
      <c r="B356" s="3" t="s">
        <v>209</v>
      </c>
    </row>
    <row r="357" spans="1:2">
      <c r="A357" s="164">
        <v>0</v>
      </c>
      <c r="B357" s="3" t="s">
        <v>210</v>
      </c>
    </row>
    <row r="358" spans="1:2">
      <c r="A358" s="269"/>
      <c r="B358" s="3"/>
    </row>
    <row r="359" spans="1:2">
      <c r="A359" s="269"/>
      <c r="B359" s="3"/>
    </row>
    <row r="360" spans="1:2">
      <c r="A360" s="162" t="s">
        <v>269</v>
      </c>
      <c r="B360" s="3" t="s">
        <v>2</v>
      </c>
    </row>
    <row r="361" spans="1:2">
      <c r="A361" s="162" t="s">
        <v>270</v>
      </c>
      <c r="B361" s="3" t="s">
        <v>3</v>
      </c>
    </row>
    <row r="362" spans="1:2">
      <c r="A362" s="268">
        <v>41820</v>
      </c>
      <c r="B362" s="305" t="s">
        <v>198</v>
      </c>
    </row>
    <row r="363" spans="1:2">
      <c r="A363" s="162" t="s">
        <v>110</v>
      </c>
      <c r="B363" s="3" t="s">
        <v>199</v>
      </c>
    </row>
    <row r="364" spans="1:2">
      <c r="A364" s="269">
        <v>5.4</v>
      </c>
      <c r="B364" s="3" t="s">
        <v>200</v>
      </c>
    </row>
    <row r="365" spans="1:2">
      <c r="A365" s="269">
        <v>1.4</v>
      </c>
      <c r="B365" s="3" t="s">
        <v>201</v>
      </c>
    </row>
    <row r="366" spans="1:2">
      <c r="A366" s="164">
        <v>1821</v>
      </c>
      <c r="B366" s="3" t="s">
        <v>202</v>
      </c>
    </row>
    <row r="367" spans="1:2">
      <c r="A367" s="164">
        <v>473</v>
      </c>
      <c r="B367" s="3" t="s">
        <v>203</v>
      </c>
    </row>
    <row r="368" spans="1:2">
      <c r="A368" s="164">
        <v>337</v>
      </c>
      <c r="B368" s="3" t="s">
        <v>204</v>
      </c>
    </row>
    <row r="369" spans="1:2">
      <c r="A369" s="164">
        <v>337</v>
      </c>
      <c r="B369" s="3" t="s">
        <v>205</v>
      </c>
    </row>
    <row r="370" spans="1:2">
      <c r="A370" s="164">
        <v>136</v>
      </c>
      <c r="B370" s="3" t="s">
        <v>206</v>
      </c>
    </row>
    <row r="371" spans="1:2">
      <c r="A371" s="164">
        <v>0</v>
      </c>
      <c r="B371" s="3" t="s">
        <v>207</v>
      </c>
    </row>
    <row r="372" spans="1:2">
      <c r="A372" s="164">
        <v>0</v>
      </c>
      <c r="B372" s="3" t="s">
        <v>208</v>
      </c>
    </row>
    <row r="373" spans="1:2">
      <c r="A373" s="164">
        <v>0</v>
      </c>
      <c r="B373" s="3" t="s">
        <v>209</v>
      </c>
    </row>
    <row r="374" spans="1:2">
      <c r="A374" s="164">
        <v>0</v>
      </c>
      <c r="B374" s="3" t="s">
        <v>210</v>
      </c>
    </row>
    <row r="375" spans="1:2">
      <c r="A375" s="269"/>
      <c r="B375" s="3"/>
    </row>
    <row r="376" spans="1:2">
      <c r="A376" s="269"/>
      <c r="B376" s="3"/>
    </row>
    <row r="377" spans="1:2">
      <c r="A377" s="162" t="s">
        <v>269</v>
      </c>
      <c r="B377" s="3" t="s">
        <v>2</v>
      </c>
    </row>
    <row r="378" spans="1:2">
      <c r="A378" s="162" t="s">
        <v>270</v>
      </c>
      <c r="B378" s="3" t="s">
        <v>3</v>
      </c>
    </row>
    <row r="379" spans="1:2">
      <c r="A379" s="268">
        <v>41455</v>
      </c>
      <c r="B379" s="308" t="s">
        <v>198</v>
      </c>
    </row>
    <row r="380" spans="1:2">
      <c r="A380" s="162" t="s">
        <v>110</v>
      </c>
      <c r="B380" s="3" t="s">
        <v>199</v>
      </c>
    </row>
    <row r="381" spans="1:2">
      <c r="A381" s="269">
        <v>5.6</v>
      </c>
      <c r="B381" s="3" t="s">
        <v>200</v>
      </c>
    </row>
    <row r="382" spans="1:2">
      <c r="A382" s="269">
        <v>0.6</v>
      </c>
      <c r="B382" s="3" t="s">
        <v>201</v>
      </c>
    </row>
    <row r="383" spans="1:2">
      <c r="A383" s="164">
        <v>18157</v>
      </c>
      <c r="B383" s="3" t="s">
        <v>202</v>
      </c>
    </row>
    <row r="384" spans="1:2">
      <c r="A384" s="164">
        <v>1947</v>
      </c>
      <c r="B384" s="3" t="s">
        <v>203</v>
      </c>
    </row>
    <row r="385" spans="1:2">
      <c r="A385" s="164">
        <v>3242</v>
      </c>
      <c r="B385" s="3" t="s">
        <v>204</v>
      </c>
    </row>
    <row r="386" spans="1:2">
      <c r="A386" s="164">
        <v>1947</v>
      </c>
      <c r="B386" s="3" t="s">
        <v>205</v>
      </c>
    </row>
    <row r="387" spans="1:2">
      <c r="A387" s="164">
        <v>0</v>
      </c>
      <c r="B387" s="3" t="s">
        <v>206</v>
      </c>
    </row>
    <row r="388" spans="1:2">
      <c r="A388" s="164">
        <v>0</v>
      </c>
      <c r="B388" s="3" t="s">
        <v>207</v>
      </c>
    </row>
    <row r="389" spans="1:2">
      <c r="A389" s="164">
        <v>0</v>
      </c>
      <c r="B389" s="3" t="s">
        <v>208</v>
      </c>
    </row>
    <row r="390" spans="1:2">
      <c r="A390" s="164">
        <v>0</v>
      </c>
      <c r="B390" s="3" t="s">
        <v>209</v>
      </c>
    </row>
    <row r="391" spans="1:2" ht="15" thickBot="1">
      <c r="A391" s="169">
        <v>0</v>
      </c>
      <c r="B391" s="4" t="s">
        <v>210</v>
      </c>
    </row>
  </sheetData>
  <hyperlinks>
    <hyperlink ref="B3" r:id="rId1" xr:uid="{AD592467-146E-485D-8DF5-963ED51C75B5}"/>
  </hyperlinks>
  <printOptions horizontalCentered="1" verticalCentered="1"/>
  <pageMargins left="0.7" right="0.7" top="0.5" bottom="0.5" header="0.3" footer="0.3"/>
  <pageSetup scale="10" fitToHeight="2" orientation="portrait" horizontalDpi="300" verticalDpi="300"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0000"/>
    <pageSetUpPr fitToPage="1"/>
  </sheetPr>
  <dimension ref="A1:G34"/>
  <sheetViews>
    <sheetView topLeftCell="A4" workbookViewId="0">
      <selection activeCell="B180" sqref="B180"/>
    </sheetView>
  </sheetViews>
  <sheetFormatPr defaultRowHeight="14.4"/>
  <cols>
    <col min="1" max="1" width="41.33203125" customWidth="1"/>
    <col min="2" max="2" width="23.109375" customWidth="1"/>
    <col min="3" max="3" width="14.88671875" bestFit="1" customWidth="1"/>
    <col min="4" max="4" width="21.88671875" customWidth="1"/>
    <col min="5" max="5" width="13.6640625" bestFit="1" customWidth="1"/>
    <col min="6" max="6" width="12.6640625" customWidth="1"/>
    <col min="7" max="7" width="16.6640625" bestFit="1" customWidth="1"/>
  </cols>
  <sheetData>
    <row r="1" spans="1:6">
      <c r="A1" t="str">
        <f>'Lead Sheet'!A1</f>
        <v>City of***</v>
      </c>
    </row>
    <row r="2" spans="1:6">
      <c r="A2" t="s">
        <v>253</v>
      </c>
    </row>
    <row r="3" spans="1:6">
      <c r="A3" s="244">
        <f>'Lead Sheet'!A3</f>
        <v>43646</v>
      </c>
    </row>
    <row r="8" spans="1:6">
      <c r="A8" s="126" t="s">
        <v>328</v>
      </c>
      <c r="B8" s="188">
        <f>'State Schedule'!D9</f>
        <v>8.8112699999999994E-5</v>
      </c>
      <c r="C8" s="132"/>
      <c r="D8" s="126"/>
      <c r="E8" s="126"/>
      <c r="F8" s="126"/>
    </row>
    <row r="9" spans="1:6">
      <c r="A9" s="126" t="s">
        <v>384</v>
      </c>
      <c r="B9" s="188">
        <f>'State Schedule'!D10</f>
        <v>6.4690599999999994E-5</v>
      </c>
      <c r="C9" s="133"/>
      <c r="D9" s="126"/>
      <c r="E9" s="126"/>
      <c r="F9" s="126"/>
    </row>
    <row r="10" spans="1:6" ht="15" thickBot="1">
      <c r="A10" s="126"/>
      <c r="B10" s="126"/>
      <c r="C10" s="126"/>
      <c r="D10" s="126"/>
      <c r="E10" s="126"/>
      <c r="F10" s="126"/>
    </row>
    <row r="11" spans="1:6" ht="15" thickBot="1">
      <c r="A11" s="126"/>
      <c r="B11" s="126"/>
      <c r="C11" s="350"/>
      <c r="D11" s="351"/>
      <c r="E11" s="352"/>
      <c r="F11" s="126"/>
    </row>
    <row r="12" spans="1:6">
      <c r="A12" s="126"/>
      <c r="B12" s="314" t="s">
        <v>54</v>
      </c>
      <c r="C12" s="282" t="s">
        <v>383</v>
      </c>
      <c r="D12" s="283">
        <v>43281</v>
      </c>
      <c r="E12" s="130" t="s">
        <v>218</v>
      </c>
      <c r="F12" s="126"/>
    </row>
    <row r="13" spans="1:6">
      <c r="A13" s="127" t="s">
        <v>219</v>
      </c>
      <c r="B13" s="129" t="s">
        <v>220</v>
      </c>
      <c r="C13" s="134" t="s">
        <v>221</v>
      </c>
      <c r="D13" s="129" t="s">
        <v>222</v>
      </c>
      <c r="E13" s="129" t="s">
        <v>223</v>
      </c>
      <c r="F13" s="126"/>
    </row>
    <row r="14" spans="1:6">
      <c r="A14" s="126" t="s">
        <v>302</v>
      </c>
      <c r="F14" s="131"/>
    </row>
    <row r="15" spans="1:6">
      <c r="A15" s="126"/>
      <c r="B15" s="128"/>
      <c r="C15" s="230"/>
      <c r="D15" s="128"/>
      <c r="E15" s="128"/>
      <c r="F15" s="131"/>
    </row>
    <row r="16" spans="1:6">
      <c r="A16" s="126" t="s">
        <v>224</v>
      </c>
      <c r="B16" s="128"/>
      <c r="D16" s="128"/>
      <c r="E16" s="128"/>
      <c r="F16" s="131"/>
    </row>
    <row r="17" spans="1:7">
      <c r="A17" s="83" t="s">
        <v>358</v>
      </c>
      <c r="B17" s="271">
        <v>2696321404</v>
      </c>
      <c r="C17" s="128">
        <f t="shared" ref="C17:C22" si="0">ROUND((B17*$B$8),0)</f>
        <v>237580</v>
      </c>
      <c r="D17" s="128">
        <f t="shared" ref="D17:D22" si="1">ROUND(B17*$B$9,)</f>
        <v>174427</v>
      </c>
      <c r="E17" s="128">
        <f t="shared" ref="E17:E22" si="2">D17-C17</f>
        <v>-63153</v>
      </c>
      <c r="F17" s="131"/>
    </row>
    <row r="18" spans="1:7">
      <c r="A18" s="83" t="s">
        <v>359</v>
      </c>
      <c r="B18" s="271">
        <v>1038420196</v>
      </c>
      <c r="C18" s="128">
        <f t="shared" si="0"/>
        <v>91498</v>
      </c>
      <c r="D18" s="128">
        <f t="shared" si="1"/>
        <v>67176</v>
      </c>
      <c r="E18" s="128">
        <f t="shared" si="2"/>
        <v>-24322</v>
      </c>
      <c r="F18" s="131"/>
    </row>
    <row r="19" spans="1:7">
      <c r="A19" s="83" t="s">
        <v>386</v>
      </c>
      <c r="B19" s="271">
        <v>285460224</v>
      </c>
      <c r="C19" s="128">
        <f t="shared" si="0"/>
        <v>25153</v>
      </c>
      <c r="D19" s="128">
        <f t="shared" si="1"/>
        <v>18467</v>
      </c>
      <c r="E19" s="128">
        <f t="shared" si="2"/>
        <v>-6686</v>
      </c>
      <c r="F19" s="131"/>
    </row>
    <row r="20" spans="1:7">
      <c r="A20" s="83" t="s">
        <v>360</v>
      </c>
      <c r="B20" s="271">
        <v>197562681</v>
      </c>
      <c r="C20" s="128">
        <f t="shared" si="0"/>
        <v>17408</v>
      </c>
      <c r="D20" s="128">
        <f t="shared" si="1"/>
        <v>12780</v>
      </c>
      <c r="E20" s="128">
        <f t="shared" si="2"/>
        <v>-4628</v>
      </c>
      <c r="F20" s="131"/>
    </row>
    <row r="21" spans="1:7">
      <c r="A21" s="83" t="s">
        <v>361</v>
      </c>
      <c r="B21" s="271">
        <v>168877451</v>
      </c>
      <c r="C21" s="128">
        <f>ROUND((B21*$B$8),0)</f>
        <v>14880</v>
      </c>
      <c r="D21" s="128">
        <f>ROUND(B21*$B$9,)</f>
        <v>10925</v>
      </c>
      <c r="E21" s="128">
        <f t="shared" si="2"/>
        <v>-3955</v>
      </c>
      <c r="F21" s="131"/>
    </row>
    <row r="22" spans="1:7">
      <c r="A22" s="83" t="s">
        <v>363</v>
      </c>
      <c r="B22" s="271">
        <v>2457170419</v>
      </c>
      <c r="C22" s="128">
        <f t="shared" si="0"/>
        <v>216508</v>
      </c>
      <c r="D22" s="128">
        <f t="shared" si="1"/>
        <v>158956</v>
      </c>
      <c r="E22" s="128">
        <f t="shared" si="2"/>
        <v>-57552</v>
      </c>
      <c r="F22" s="131"/>
    </row>
    <row r="23" spans="1:7">
      <c r="A23" s="83" t="s">
        <v>303</v>
      </c>
      <c r="B23" s="271"/>
      <c r="C23" s="148">
        <f>'FY19 Entries'!M52</f>
        <v>157872</v>
      </c>
      <c r="D23" s="128"/>
      <c r="E23" s="128"/>
      <c r="F23" s="131"/>
    </row>
    <row r="24" spans="1:7">
      <c r="A24" s="126"/>
      <c r="B24" s="128"/>
      <c r="C24" s="230" t="s">
        <v>259</v>
      </c>
      <c r="D24" s="128"/>
      <c r="E24" s="128"/>
      <c r="F24" s="131"/>
    </row>
    <row r="25" spans="1:7">
      <c r="A25" s="126" t="s">
        <v>225</v>
      </c>
      <c r="B25" s="128">
        <v>-13480037809</v>
      </c>
      <c r="C25" s="128">
        <f>ROUND((B25*$B$8),0)</f>
        <v>-1187763</v>
      </c>
      <c r="D25" s="128">
        <f>ROUND(B25*$B$9,)</f>
        <v>-872032</v>
      </c>
      <c r="E25" s="128">
        <f>D25-C25</f>
        <v>315731</v>
      </c>
      <c r="F25" s="131"/>
    </row>
    <row r="26" spans="1:7">
      <c r="A26" s="126"/>
      <c r="B26" s="128"/>
      <c r="C26" s="128"/>
      <c r="D26" s="128"/>
      <c r="E26" s="128"/>
      <c r="F26" s="131"/>
    </row>
    <row r="27" spans="1:7">
      <c r="A27" s="126" t="s">
        <v>226</v>
      </c>
      <c r="B27" s="128"/>
      <c r="C27" s="128"/>
      <c r="D27" s="128"/>
      <c r="E27" s="128"/>
      <c r="F27" s="131"/>
    </row>
    <row r="28" spans="1:7">
      <c r="A28" s="83" t="s">
        <v>385</v>
      </c>
      <c r="B28" s="298">
        <v>-2502405328</v>
      </c>
      <c r="C28" s="128">
        <f>ROUND((B28*$B$8),0)</f>
        <v>-220494</v>
      </c>
      <c r="D28" s="128">
        <f>ROUND(B28*$B$9,)</f>
        <v>-161882</v>
      </c>
      <c r="E28" s="128">
        <f>D28-C28</f>
        <v>58612</v>
      </c>
      <c r="F28" s="131"/>
    </row>
    <row r="29" spans="1:7">
      <c r="A29" s="83" t="s">
        <v>362</v>
      </c>
      <c r="B29" s="298">
        <v>-1093460282</v>
      </c>
      <c r="C29" s="128">
        <f>ROUND((B29*$B$8),0)</f>
        <v>-96348</v>
      </c>
      <c r="D29" s="128">
        <f>ROUND(B29*$B$9,)</f>
        <v>-70737</v>
      </c>
      <c r="E29" s="128">
        <f>D29-C29</f>
        <v>25611</v>
      </c>
      <c r="F29" s="131"/>
    </row>
    <row r="30" spans="1:7">
      <c r="A30" s="126"/>
      <c r="B30" s="128"/>
      <c r="C30" s="128"/>
      <c r="D30" s="128"/>
      <c r="E30" s="128"/>
      <c r="F30" s="131"/>
    </row>
    <row r="31" spans="1:7">
      <c r="A31" s="126"/>
      <c r="B31" s="128"/>
      <c r="D31" s="136" t="s">
        <v>42</v>
      </c>
      <c r="E31" s="128">
        <f>SUM(E15:E29)-1</f>
        <v>239657</v>
      </c>
      <c r="F31" s="135" t="s">
        <v>364</v>
      </c>
      <c r="G31" s="154">
        <f>E31+'From PERS'!A232</f>
        <v>0</v>
      </c>
    </row>
    <row r="32" spans="1:7">
      <c r="A32" s="126"/>
      <c r="B32" s="128"/>
      <c r="C32" s="128"/>
      <c r="D32" s="128"/>
      <c r="F32" s="135"/>
      <c r="G32" s="131"/>
    </row>
    <row r="33" spans="1:7">
      <c r="A33" s="127"/>
      <c r="B33" s="128"/>
      <c r="C33" s="128"/>
      <c r="D33" s="136" t="s">
        <v>227</v>
      </c>
      <c r="E33" s="128">
        <f>ROUND(E31/'From PERS'!A64,0)</f>
        <v>46088</v>
      </c>
      <c r="F33" s="135" t="s">
        <v>365</v>
      </c>
      <c r="G33" s="154">
        <f>E33+'From PERS'!A249</f>
        <v>0</v>
      </c>
    </row>
    <row r="34" spans="1:7">
      <c r="A34" s="126"/>
      <c r="B34" s="128"/>
      <c r="C34" s="128"/>
      <c r="D34" s="136" t="s">
        <v>229</v>
      </c>
      <c r="E34" s="128">
        <f>E31-E33</f>
        <v>193569</v>
      </c>
      <c r="F34" s="135" t="s">
        <v>365</v>
      </c>
      <c r="G34" s="154">
        <f>E34+'From PERS'!A248</f>
        <v>0</v>
      </c>
    </row>
  </sheetData>
  <mergeCells count="1">
    <mergeCell ref="C11:E11"/>
  </mergeCells>
  <pageMargins left="0.7" right="0.7" top="0.75" bottom="0.75" header="0.3" footer="0.3"/>
  <pageSetup scale="70" orientation="portrait" horizontalDpi="300" verticalDpi="30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11"/>
  <sheetViews>
    <sheetView showGridLines="0" workbookViewId="0">
      <selection activeCell="E11" sqref="A1:E11"/>
    </sheetView>
  </sheetViews>
  <sheetFormatPr defaultColWidth="9.109375" defaultRowHeight="13.8"/>
  <cols>
    <col min="1" max="1" width="42.33203125" style="103" customWidth="1"/>
    <col min="2" max="2" width="4.6640625" style="103" customWidth="1"/>
    <col min="3" max="3" width="18.6640625" style="103" customWidth="1"/>
    <col min="4" max="4" width="3.6640625" style="103" customWidth="1"/>
    <col min="5" max="5" width="17.6640625" style="103" customWidth="1"/>
    <col min="6" max="6" width="9.109375" style="103"/>
    <col min="7" max="7" width="19.44140625" style="103" customWidth="1"/>
    <col min="8" max="8" width="10.5546875" style="103" customWidth="1"/>
    <col min="9" max="9" width="9.109375" style="103"/>
    <col min="10" max="10" width="19" style="103" bestFit="1" customWidth="1"/>
    <col min="11" max="11" width="3.6640625" style="103" customWidth="1"/>
    <col min="12" max="12" width="18.88671875" style="103" customWidth="1"/>
    <col min="13" max="13" width="3.6640625" style="103" customWidth="1"/>
    <col min="14" max="14" width="19" style="103" customWidth="1"/>
    <col min="15" max="16384" width="9.109375" style="103"/>
  </cols>
  <sheetData>
    <row r="1" spans="1:7" ht="27.6">
      <c r="A1" s="100"/>
      <c r="B1" s="100"/>
      <c r="C1" s="317" t="s">
        <v>60</v>
      </c>
      <c r="D1" s="318"/>
      <c r="E1" s="317" t="s">
        <v>61</v>
      </c>
    </row>
    <row r="2" spans="1:7" ht="27.6">
      <c r="A2" s="60" t="s">
        <v>146</v>
      </c>
      <c r="B2" s="104"/>
      <c r="C2" s="105">
        <f>'State Schedule'!C26</f>
        <v>33336</v>
      </c>
      <c r="D2" s="100"/>
      <c r="E2" s="105">
        <f>'State Schedule'!D26</f>
        <v>0</v>
      </c>
    </row>
    <row r="3" spans="1:7">
      <c r="A3" s="60" t="s">
        <v>147</v>
      </c>
      <c r="B3" s="104"/>
      <c r="C3" s="106">
        <f>'State Schedule'!C27</f>
        <v>227843</v>
      </c>
      <c r="D3" s="106"/>
      <c r="E3" s="106">
        <f>'State Schedule'!D27</f>
        <v>0</v>
      </c>
    </row>
    <row r="4" spans="1:7" ht="27.6">
      <c r="A4" s="60" t="s">
        <v>148</v>
      </c>
      <c r="B4" s="104"/>
      <c r="C4" s="106">
        <f>'State Schedule'!C28</f>
        <v>0</v>
      </c>
      <c r="D4" s="106"/>
      <c r="E4" s="106">
        <f>'State Schedule'!D28</f>
        <v>43517</v>
      </c>
    </row>
    <row r="5" spans="1:7">
      <c r="A5" s="61" t="s">
        <v>189</v>
      </c>
      <c r="B5" s="104"/>
      <c r="C5" s="106">
        <f>'State Schedule'!C29</f>
        <v>11221</v>
      </c>
      <c r="D5" s="106"/>
      <c r="E5" s="106">
        <f>'State Schedule'!D29</f>
        <v>202860</v>
      </c>
    </row>
    <row r="6" spans="1:7" ht="27.6">
      <c r="A6" s="61" t="s">
        <v>190</v>
      </c>
      <c r="B6" s="104"/>
      <c r="C6" s="196">
        <f>'State Schedule'!C30</f>
        <v>101475</v>
      </c>
      <c r="D6" s="106"/>
      <c r="E6" s="196">
        <f>'State Schedule'!D30</f>
        <v>0</v>
      </c>
    </row>
    <row r="7" spans="1:7">
      <c r="A7" s="61" t="s">
        <v>51</v>
      </c>
      <c r="C7" s="106">
        <f>'State Schedule'!C31</f>
        <v>373875</v>
      </c>
      <c r="E7" s="106">
        <f>'State Schedule'!D31</f>
        <v>246377</v>
      </c>
      <c r="G7" s="145"/>
    </row>
    <row r="8" spans="1:7">
      <c r="A8" s="60" t="s">
        <v>52</v>
      </c>
      <c r="C8" s="106">
        <f>'State Schedule'!C32</f>
        <v>178898</v>
      </c>
      <c r="E8" s="106">
        <f>'State Schedule'!D32</f>
        <v>0</v>
      </c>
    </row>
    <row r="9" spans="1:7">
      <c r="A9" s="60"/>
      <c r="B9" s="104"/>
      <c r="C9" s="107"/>
      <c r="D9" s="106"/>
      <c r="E9" s="107"/>
    </row>
    <row r="10" spans="1:7" ht="14.4" thickBot="1">
      <c r="A10" s="108" t="s">
        <v>62</v>
      </c>
      <c r="B10" s="108"/>
      <c r="C10" s="109">
        <f>SUM(C7:C8)</f>
        <v>552773</v>
      </c>
      <c r="D10" s="100"/>
      <c r="E10" s="109">
        <f>SUM(E7:E8)</f>
        <v>246377</v>
      </c>
    </row>
    <row r="11" spans="1:7" ht="10.5" customHeight="1" thickTop="1"/>
  </sheetData>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0000"/>
  </sheetPr>
  <dimension ref="A1:AB52"/>
  <sheetViews>
    <sheetView workbookViewId="0">
      <selection activeCell="B180" sqref="B180"/>
    </sheetView>
  </sheetViews>
  <sheetFormatPr defaultColWidth="9.109375" defaultRowHeight="14.4"/>
  <cols>
    <col min="1" max="1" width="10.88671875" style="103" customWidth="1"/>
    <col min="2" max="2" width="16" style="103" customWidth="1"/>
    <col min="3" max="4" width="12.44140625" style="103" customWidth="1"/>
    <col min="5" max="6" width="11.88671875" style="103" customWidth="1"/>
    <col min="7" max="7" width="12.5546875" style="103" customWidth="1"/>
    <col min="8" max="8" width="12" style="103" customWidth="1"/>
    <col min="9" max="9" width="12.88671875" style="103" customWidth="1"/>
    <col min="10" max="10" width="12.6640625" style="103" customWidth="1"/>
    <col min="11" max="11" width="12" style="103" customWidth="1"/>
    <col min="12" max="12" width="12.109375" style="103" customWidth="1"/>
    <col min="13" max="13" width="18.109375" style="103" customWidth="1"/>
    <col min="14" max="14" width="14.5546875" style="103" customWidth="1"/>
    <col min="15" max="15" width="6.88671875" style="103" customWidth="1"/>
    <col min="16" max="16" width="11.88671875" customWidth="1"/>
    <col min="17" max="18" width="12.6640625" style="103" customWidth="1"/>
    <col min="19" max="20" width="12.44140625" style="103" customWidth="1"/>
    <col min="21" max="21" width="12.33203125" style="103" customWidth="1"/>
    <col min="22" max="22" width="12.109375" style="103" customWidth="1"/>
    <col min="23" max="23" width="12.33203125" style="103" bestFit="1" customWidth="1"/>
    <col min="24" max="24" width="14" style="103" customWidth="1"/>
    <col min="25" max="25" width="11.88671875" style="103" customWidth="1"/>
    <col min="26" max="26" width="18.109375" style="103" customWidth="1"/>
    <col min="27" max="27" width="19" style="103" customWidth="1"/>
    <col min="28" max="28" width="12.6640625" style="103" customWidth="1"/>
    <col min="29" max="30" width="12" style="103" customWidth="1"/>
    <col min="31" max="31" width="12.33203125" style="103" customWidth="1"/>
    <col min="32" max="32" width="10.33203125" style="103" bestFit="1" customWidth="1"/>
    <col min="33" max="16384" width="9.109375" style="103"/>
  </cols>
  <sheetData>
    <row r="1" spans="1:28">
      <c r="A1" s="103" t="s">
        <v>214</v>
      </c>
      <c r="H1"/>
      <c r="P1" s="103" t="s">
        <v>230</v>
      </c>
    </row>
    <row r="2" spans="1:28" ht="13.8">
      <c r="B2" s="307">
        <f>'From PERS'!A379</f>
        <v>41455</v>
      </c>
      <c r="C2" s="357">
        <f>'From PERS'!A345</f>
        <v>41820</v>
      </c>
      <c r="D2" s="357"/>
      <c r="G2" s="356">
        <f>'From PERS'!A311</f>
        <v>42185</v>
      </c>
      <c r="H2" s="356"/>
      <c r="I2" s="353">
        <f>'From PERS'!A277</f>
        <v>42551</v>
      </c>
      <c r="J2" s="353"/>
      <c r="K2" s="354">
        <f>'From PERS'!A243</f>
        <v>42916</v>
      </c>
      <c r="L2" s="354"/>
      <c r="P2" s="103"/>
      <c r="Q2" s="307">
        <f>'From PERS'!A379</f>
        <v>41455</v>
      </c>
      <c r="R2" s="357">
        <f>'From PERS'!A345</f>
        <v>41820</v>
      </c>
      <c r="S2" s="357"/>
      <c r="T2" s="356">
        <f>'From PERS'!A311</f>
        <v>42185</v>
      </c>
      <c r="U2" s="356"/>
      <c r="V2" s="353">
        <f>'From PERS'!A277</f>
        <v>42551</v>
      </c>
      <c r="W2" s="353"/>
      <c r="X2" s="354">
        <f>'From PERS'!A243</f>
        <v>42916</v>
      </c>
      <c r="Y2" s="354"/>
    </row>
    <row r="3" spans="1:28" ht="55.2">
      <c r="A3" s="355" t="s">
        <v>47</v>
      </c>
      <c r="B3" s="125" t="s">
        <v>255</v>
      </c>
      <c r="C3" s="125" t="s">
        <v>255</v>
      </c>
      <c r="D3" s="125" t="s">
        <v>256</v>
      </c>
      <c r="E3" s="125" t="s">
        <v>252</v>
      </c>
      <c r="F3" s="125" t="s">
        <v>301</v>
      </c>
      <c r="G3" s="125" t="s">
        <v>255</v>
      </c>
      <c r="H3" s="125" t="s">
        <v>256</v>
      </c>
      <c r="I3" s="125" t="s">
        <v>255</v>
      </c>
      <c r="J3" s="125" t="s">
        <v>256</v>
      </c>
      <c r="K3" s="125" t="s">
        <v>255</v>
      </c>
      <c r="L3" s="125" t="s">
        <v>256</v>
      </c>
      <c r="M3" s="306" t="s">
        <v>148</v>
      </c>
      <c r="N3" s="103" t="s">
        <v>62</v>
      </c>
      <c r="P3" s="355" t="s">
        <v>47</v>
      </c>
      <c r="Q3" s="125" t="s">
        <v>255</v>
      </c>
      <c r="R3" s="125" t="s">
        <v>255</v>
      </c>
      <c r="S3" s="125" t="s">
        <v>256</v>
      </c>
      <c r="T3" s="125" t="s">
        <v>255</v>
      </c>
      <c r="U3" s="125" t="s">
        <v>256</v>
      </c>
      <c r="V3" s="125" t="s">
        <v>255</v>
      </c>
      <c r="W3" s="125" t="s">
        <v>256</v>
      </c>
      <c r="X3" s="125" t="s">
        <v>255</v>
      </c>
      <c r="Y3" s="125" t="s">
        <v>256</v>
      </c>
      <c r="Z3" s="306" t="s">
        <v>148</v>
      </c>
      <c r="AA3" s="103" t="s">
        <v>62</v>
      </c>
    </row>
    <row r="4" spans="1:28" ht="13.8">
      <c r="A4" s="355"/>
      <c r="B4" s="273">
        <f>'From PERS'!A381</f>
        <v>5.6</v>
      </c>
      <c r="C4" s="153">
        <v>5.4</v>
      </c>
      <c r="D4" s="273">
        <f>'From PERS'!A347</f>
        <v>5.4</v>
      </c>
      <c r="E4" s="152">
        <v>5.4</v>
      </c>
      <c r="F4" s="273">
        <v>5</v>
      </c>
      <c r="G4" s="152">
        <f>'From PERS'!A330</f>
        <v>5.3</v>
      </c>
      <c r="H4" s="152">
        <f>'From PERS'!A313</f>
        <v>5.3</v>
      </c>
      <c r="I4" s="152">
        <f>'From PERS'!A296</f>
        <v>5.3</v>
      </c>
      <c r="J4" s="152">
        <f>'From PERS'!A279</f>
        <v>5.3</v>
      </c>
      <c r="K4" s="152">
        <f>'From PERS'!A262</f>
        <v>5.2</v>
      </c>
      <c r="L4" s="152">
        <f>'From PERS'!A262</f>
        <v>5.2</v>
      </c>
      <c r="M4" s="152"/>
      <c r="P4" s="355"/>
      <c r="Q4" s="153">
        <f>B4</f>
        <v>5.6</v>
      </c>
      <c r="R4" s="153">
        <f>D4</f>
        <v>5.4</v>
      </c>
      <c r="S4" s="153">
        <f t="shared" ref="S4:Y4" si="0">E4</f>
        <v>5.4</v>
      </c>
      <c r="T4" s="153">
        <f t="shared" si="0"/>
        <v>5</v>
      </c>
      <c r="U4" s="153">
        <f t="shared" si="0"/>
        <v>5.3</v>
      </c>
      <c r="V4" s="153">
        <f t="shared" si="0"/>
        <v>5.3</v>
      </c>
      <c r="W4" s="153">
        <f t="shared" si="0"/>
        <v>5.3</v>
      </c>
      <c r="X4" s="153">
        <f t="shared" si="0"/>
        <v>5.3</v>
      </c>
      <c r="Y4" s="153">
        <f t="shared" si="0"/>
        <v>5.2</v>
      </c>
      <c r="Z4" s="153"/>
    </row>
    <row r="5" spans="1:28">
      <c r="A5" s="236"/>
      <c r="B5" s="274"/>
      <c r="C5" s="125"/>
      <c r="D5" s="274"/>
      <c r="E5" s="125"/>
      <c r="F5"/>
      <c r="G5" s="125"/>
      <c r="H5" s="125"/>
      <c r="I5" s="125"/>
      <c r="J5" s="125"/>
      <c r="K5" s="125"/>
      <c r="L5" s="125"/>
      <c r="M5" s="125"/>
      <c r="P5" s="236"/>
      <c r="Q5" s="125"/>
      <c r="S5" s="125"/>
      <c r="T5" s="125"/>
      <c r="U5" s="125"/>
      <c r="V5" s="125"/>
      <c r="W5" s="125"/>
      <c r="X5" s="125"/>
      <c r="Y5" s="125"/>
      <c r="Z5" s="125"/>
    </row>
    <row r="6" spans="1:28" ht="13.8">
      <c r="A6" s="236" t="s">
        <v>215</v>
      </c>
      <c r="B6" s="145">
        <f>IF('From PERS'!A385&gt;0,'From PERS'!A385,0)</f>
        <v>3242</v>
      </c>
      <c r="C6" s="145">
        <f>IF('From PERS'!A368&gt;0,'From PERS'!A368,0)</f>
        <v>337</v>
      </c>
      <c r="D6" s="145">
        <f>IF('From PERS'!A351&gt;0,'From PERS'!A351,0)</f>
        <v>0</v>
      </c>
      <c r="E6" s="145">
        <f>ROUND('From PERS'!A171/4.4,)</f>
        <v>7576</v>
      </c>
      <c r="F6" s="145">
        <f>ROUND(('From PERS'!A152+'From PERS'!A124)*'From PERS'!$A$164,0)</f>
        <v>76039</v>
      </c>
      <c r="G6" s="145">
        <f>ROUND(IF('From PERS'!A334&gt;0,'From PERS'!A334,0),0)</f>
        <v>11027</v>
      </c>
      <c r="H6" s="145">
        <f>ROUND(IF('From PERS'!A317&gt;0,'From PERS'!A317,0),0)</f>
        <v>3493</v>
      </c>
      <c r="I6" s="145">
        <f>ROUND(IF('From PERS'!A300&gt;0,'From PERS'!A300,0),0)</f>
        <v>5876</v>
      </c>
      <c r="J6" s="145">
        <f>ROUND(IF('From PERS'!A283&gt;0,'From PERS'!A283,0),0)</f>
        <v>966</v>
      </c>
      <c r="K6" s="145">
        <f>IF('From PERS'!A266&gt;0,'From PERS'!A266,0)</f>
        <v>12930</v>
      </c>
      <c r="L6" s="145">
        <f>IF('From PERS'!A249&gt;0,'From PERS'!A249,0)</f>
        <v>0</v>
      </c>
      <c r="M6" s="145">
        <f>IF($F$35&gt;0,F28,0)</f>
        <v>0</v>
      </c>
      <c r="N6" s="138">
        <f>SUM(B6:M6)</f>
        <v>121486</v>
      </c>
      <c r="P6" s="236" t="str">
        <f>A6</f>
        <v>FY2019</v>
      </c>
      <c r="Q6" s="145">
        <f>IF('From PERS'!A385&lt;0,-'From PERS'!A385,0)</f>
        <v>0</v>
      </c>
      <c r="R6" s="145">
        <f>IF('From PERS'!A368&lt;0,-'From PERS'!A368,0)</f>
        <v>0</v>
      </c>
      <c r="S6" s="145">
        <f>IF('From PERS'!A351&lt;0,-'From PERS'!A351,0)</f>
        <v>6635</v>
      </c>
      <c r="T6" s="263">
        <f>ROUND(IF('From PERS'!A334&lt;0,-'From PERS'!A334,0),0)</f>
        <v>0</v>
      </c>
      <c r="U6" s="263">
        <f>ROUND(IF('From PERS'!A317&lt;0,-'From PERS'!A317,0),0)</f>
        <v>0</v>
      </c>
      <c r="V6" s="263">
        <f>ROUND(IF('From PERS'!A300&lt;0,-'From PERS'!A300,0),0)</f>
        <v>0</v>
      </c>
      <c r="W6" s="263">
        <f>ROUND(IF('From PERS'!A283&lt;0,-'From PERS'!A283,0),0)</f>
        <v>0</v>
      </c>
      <c r="X6" s="263">
        <f>IF('From PERS'!A266&lt;0,-'From PERS'!A266,0)</f>
        <v>0</v>
      </c>
      <c r="Y6" s="263">
        <f>IF('From PERS'!A249&lt;0,-'From PERS'!A249,0)</f>
        <v>46088</v>
      </c>
      <c r="Z6" s="145">
        <f>IF($F$35&lt;0,-F28,0)</f>
        <v>-33265</v>
      </c>
      <c r="AA6" s="138">
        <f>SUM(Q6:Z6)</f>
        <v>19458</v>
      </c>
    </row>
    <row r="7" spans="1:28" ht="13.8">
      <c r="A7" s="236"/>
      <c r="B7" s="145"/>
      <c r="D7" s="145"/>
      <c r="E7" s="145"/>
      <c r="I7" s="145"/>
      <c r="J7" s="145"/>
      <c r="K7" s="145"/>
      <c r="L7" s="145"/>
      <c r="M7" s="145"/>
      <c r="N7" s="138"/>
      <c r="P7" s="236"/>
      <c r="S7" s="145"/>
      <c r="Z7" s="145"/>
      <c r="AA7" s="138"/>
    </row>
    <row r="8" spans="1:28" ht="13.8">
      <c r="A8" s="236" t="s">
        <v>216</v>
      </c>
      <c r="B8" s="145">
        <f>IF('From PERS'!A386&gt;0,'From PERS'!A386,0)</f>
        <v>1947</v>
      </c>
      <c r="C8" s="145">
        <f>IF('From PERS'!A369&gt;0,'From PERS'!A369,0)</f>
        <v>337</v>
      </c>
      <c r="D8" s="145">
        <f>IF('From PERS'!A352&gt;0,'From PERS'!A352,0)</f>
        <v>0</v>
      </c>
      <c r="E8" s="145">
        <f>ROUND('From PERS'!A171/4.4,)</f>
        <v>7576</v>
      </c>
      <c r="F8" s="145">
        <f>ROUND(('From PERS'!A152+'From PERS'!A124)*'From PERS'!$A$164,0)</f>
        <v>76039</v>
      </c>
      <c r="G8" s="145">
        <f>ROUND(IF('From PERS'!A335&gt;0,'From PERS'!A335,0),0)</f>
        <v>11027</v>
      </c>
      <c r="H8" s="145">
        <f>ROUND(IF('From PERS'!A318&gt;0,'From PERS'!A318,0),0)</f>
        <v>3493</v>
      </c>
      <c r="I8" s="145">
        <f>ROUND(IF('From PERS'!A301&gt;0,'From PERS'!A301,0),0)</f>
        <v>5876</v>
      </c>
      <c r="J8" s="145">
        <f>ROUND(IF('From PERS'!A284&gt;0,'From PERS'!A284,0),0)</f>
        <v>966</v>
      </c>
      <c r="K8" s="145">
        <f>IF('From PERS'!A267&gt;0,'From PERS'!A267,0)</f>
        <v>12930</v>
      </c>
      <c r="L8" s="145">
        <f>IF('From PERS'!A250&gt;0,'From PERS'!A250,0)</f>
        <v>0</v>
      </c>
      <c r="M8" s="145">
        <f>IF($F$35&gt;0,F30,0)</f>
        <v>0</v>
      </c>
      <c r="N8" s="138">
        <f>SUM(B8:M8)</f>
        <v>120191</v>
      </c>
      <c r="P8" s="236" t="str">
        <f>A8</f>
        <v>FY2020</v>
      </c>
      <c r="Q8" s="145">
        <f>IF('From PERS'!A386&lt;0,-'From PERS'!A386,0)</f>
        <v>0</v>
      </c>
      <c r="R8" s="145">
        <f>IF('From PERS'!A369&lt;0,-'From PERS'!A369,0)</f>
        <v>0</v>
      </c>
      <c r="S8" s="145">
        <f>IF('From PERS'!A352&lt;0,-'From PERS'!A352,0)</f>
        <v>6635</v>
      </c>
      <c r="T8" s="263">
        <f>ROUND(IF('From PERS'!A335&lt;0,-'From PERS'!A335,0),0)</f>
        <v>0</v>
      </c>
      <c r="U8" s="263">
        <f>ROUND(IF('From PERS'!A318&lt;0,-'From PERS'!A318,0),0)</f>
        <v>0</v>
      </c>
      <c r="V8" s="263">
        <f>ROUND(IF('From PERS'!A301&lt;0,-'From PERS'!A301,0),0)</f>
        <v>0</v>
      </c>
      <c r="W8" s="263">
        <f>ROUND(IF('From PERS'!A2831,-'From PERS'!A284,0),0)</f>
        <v>0</v>
      </c>
      <c r="X8" s="263">
        <f>IF('From PERS'!A267&lt;0,-'From PERS'!A267,0)</f>
        <v>0</v>
      </c>
      <c r="Y8" s="263">
        <f>IF('From PERS'!A250&lt;0,-'From PERS'!A250,0)</f>
        <v>46088</v>
      </c>
      <c r="Z8" s="145">
        <f>IF($F$35&lt;0,-F30,0)</f>
        <v>-33265</v>
      </c>
      <c r="AA8" s="138">
        <f>SUM(Q8:Z8)</f>
        <v>19458</v>
      </c>
    </row>
    <row r="9" spans="1:28" ht="13.8">
      <c r="A9" s="236" t="s">
        <v>217</v>
      </c>
      <c r="B9" s="145">
        <f>IF('From PERS'!A387&gt;0,'From PERS'!A387,0)</f>
        <v>0</v>
      </c>
      <c r="C9" s="145">
        <f>IF('From PERS'!A370&gt;0,'From PERS'!A370,0)</f>
        <v>136</v>
      </c>
      <c r="D9" s="145">
        <f>IF('From PERS'!A353&gt;0,'From PERS'!A353,0)</f>
        <v>0</v>
      </c>
      <c r="E9" s="145">
        <f>ROUND('From PERS'!A171/4.4,)</f>
        <v>7576</v>
      </c>
      <c r="F9" s="145">
        <f>ROUND(('From PERS'!A153+'From PERS'!A125)*'From PERS'!$A$164,0)</f>
        <v>76039</v>
      </c>
      <c r="G9" s="145">
        <f>ROUND(IF('From PERS'!A336&gt;0,'From PERS'!A336,0),0)</f>
        <v>11027</v>
      </c>
      <c r="H9" s="145">
        <f>ROUND(IF('From PERS'!A319&gt;0,'From PERS'!A319,0),0)</f>
        <v>3493</v>
      </c>
      <c r="I9" s="145">
        <f>ROUND(IF('From PERS'!A302&gt;0,'From PERS'!A302,0),0)</f>
        <v>5876</v>
      </c>
      <c r="J9" s="145">
        <f>ROUND(IF('From PERS'!A285&gt;0,'From PERS'!A285,0),0)</f>
        <v>966</v>
      </c>
      <c r="K9" s="145">
        <f>IF('From PERS'!A268&gt;0,'From PERS'!A268,0)</f>
        <v>12930</v>
      </c>
      <c r="L9" s="145">
        <f>IF('From PERS'!A251&gt;0,'From PERS'!A251,0)</f>
        <v>0</v>
      </c>
      <c r="M9" s="145">
        <f>IF($F$35&gt;0,F31,0)</f>
        <v>0</v>
      </c>
      <c r="N9" s="138">
        <f>SUM(B9:M9)</f>
        <v>118043</v>
      </c>
      <c r="P9" s="236" t="str">
        <f t="shared" ref="P9:P12" si="1">A9</f>
        <v>FY2021</v>
      </c>
      <c r="Q9" s="145">
        <f>IF('From PERS'!A387&lt;0,-'From PERS'!A387,0)</f>
        <v>0</v>
      </c>
      <c r="R9" s="145">
        <f>IF('From PERS'!A370&lt;0,-'From PERS'!A370,0)</f>
        <v>0</v>
      </c>
      <c r="S9" s="145">
        <f>IF('From PERS'!A353&lt;0,-'From PERS'!A353,0)</f>
        <v>2656</v>
      </c>
      <c r="T9" s="263">
        <f>ROUND(IF('From PERS'!A336&lt;0,-'From PERS'!A336,0),0)</f>
        <v>0</v>
      </c>
      <c r="U9" s="263">
        <f>ROUND(IF('From PERS'!A319&lt;0,-'From PERS'!A319,0),0)</f>
        <v>0</v>
      </c>
      <c r="V9" s="263">
        <f>ROUND(IF('From PERS'!A302&lt;0,-'From PERS'!A302,0),0)</f>
        <v>0</v>
      </c>
      <c r="W9" s="263">
        <f>ROUND(IF('From PERS'!A2832,-'From PERS'!A285,0),0)</f>
        <v>0</v>
      </c>
      <c r="X9" s="263">
        <f>IF('From PERS'!A268&lt;0,-'From PERS'!A268,0)</f>
        <v>0</v>
      </c>
      <c r="Y9" s="263">
        <f>IF('From PERS'!A251&lt;0,-'From PERS'!A251,0)</f>
        <v>46088</v>
      </c>
      <c r="Z9" s="145">
        <f t="shared" ref="Z9:Z12" si="2">IF($F$35&lt;0,-F31,0)</f>
        <v>323</v>
      </c>
      <c r="AA9" s="138">
        <f t="shared" ref="AA9:AA12" si="3">SUM(Q9:Z9)</f>
        <v>49067</v>
      </c>
    </row>
    <row r="10" spans="1:28" ht="13.8">
      <c r="A10" s="236" t="s">
        <v>300</v>
      </c>
      <c r="B10" s="145">
        <f>IF('From PERS'!A388&gt;0,'From PERS'!A388,0)</f>
        <v>0</v>
      </c>
      <c r="C10" s="145">
        <f>IF('From PERS'!A371&gt;0,'From PERS'!A371,0)</f>
        <v>0</v>
      </c>
      <c r="D10" s="145">
        <f>IF('From PERS'!A354&gt;0,'From PERS'!A354,0)</f>
        <v>0</v>
      </c>
      <c r="E10" s="145">
        <f>ROUND('From PERS'!A171/4.4,)</f>
        <v>7576</v>
      </c>
      <c r="F10" s="145">
        <f>ROUND(('From PERS'!A154+'From PERS'!A126)*'From PERS'!$A$164,0)</f>
        <v>42321</v>
      </c>
      <c r="G10" s="145">
        <f>ROUND(IF('From PERS'!A337&gt;0,'From PERS'!A337,0),0)</f>
        <v>3306</v>
      </c>
      <c r="H10" s="145">
        <f>ROUND(IF('From PERS'!A320&gt;0,'From PERS'!A320,0),0)</f>
        <v>1047</v>
      </c>
      <c r="I10" s="145">
        <f>ROUND(IF('From PERS'!A303&gt;0,'From PERS'!A303,0),0)</f>
        <v>5876</v>
      </c>
      <c r="J10" s="145">
        <f>ROUND(IF('From PERS'!A286&gt;0,'From PERS'!A286,0),0)</f>
        <v>966</v>
      </c>
      <c r="K10" s="145">
        <f>IF('From PERS'!A269&gt;0,'From PERS'!A269,0)</f>
        <v>12930</v>
      </c>
      <c r="L10" s="145">
        <f>IF('From PERS'!A252&gt;0,'From PERS'!A252,0)</f>
        <v>0</v>
      </c>
      <c r="M10" s="145">
        <f>IF($F$35&gt;0,F32,0)</f>
        <v>0</v>
      </c>
      <c r="N10" s="138">
        <f>SUM(B10:M10)</f>
        <v>74022</v>
      </c>
      <c r="P10" s="236" t="str">
        <f t="shared" si="1"/>
        <v>FY2022</v>
      </c>
      <c r="Q10" s="145">
        <f>IF('From PERS'!A388&lt;0,-'From PERS'!A388,0)</f>
        <v>0</v>
      </c>
      <c r="R10" s="145">
        <f>IF('From PERS'!A371&lt;0,-'From PERS'!A371,0)</f>
        <v>0</v>
      </c>
      <c r="S10" s="145">
        <f>IF('From PERS'!A354&lt;0,-'From PERS'!A354,0)</f>
        <v>0</v>
      </c>
      <c r="T10" s="263">
        <f>ROUND(IF('From PERS'!A337&lt;0,-'From PERS'!A337,0),0)</f>
        <v>0</v>
      </c>
      <c r="U10" s="263">
        <f>ROUND(IF('From PERS'!A320&lt;0,-'From PERS'!A320,0),0)</f>
        <v>0</v>
      </c>
      <c r="V10" s="263">
        <f>ROUND(IF('From PERS'!A303&lt;0,-'From PERS'!A303,0),0)</f>
        <v>0</v>
      </c>
      <c r="W10" s="263">
        <f>ROUND(IF('From PERS'!A2833,-'From PERS'!A286,0),0)</f>
        <v>0</v>
      </c>
      <c r="X10" s="263">
        <f>IF('From PERS'!A269&lt;0,-'From PERS'!A269,0)</f>
        <v>0</v>
      </c>
      <c r="Y10" s="263">
        <f>IF('From PERS'!A252&lt;0,-'From PERS'!A252,0)</f>
        <v>46088</v>
      </c>
      <c r="Z10" s="145">
        <f t="shared" si="2"/>
        <v>58465</v>
      </c>
      <c r="AA10" s="138">
        <f t="shared" si="3"/>
        <v>104553</v>
      </c>
    </row>
    <row r="11" spans="1:28" ht="13.8">
      <c r="A11" s="236" t="s">
        <v>325</v>
      </c>
      <c r="B11" s="145">
        <f>IF('From PERS'!A389&gt;0,'From PERS'!A389,0)</f>
        <v>0</v>
      </c>
      <c r="C11" s="145">
        <f>IF('From PERS'!A372&gt;0,'From PERS'!A372,0)</f>
        <v>0</v>
      </c>
      <c r="D11" s="145">
        <f>IF('From PERS'!A355&gt;0,'From PERS'!A355,0)</f>
        <v>0</v>
      </c>
      <c r="E11" s="145">
        <f>ROUND('From PERS'!A171/4.4,)</f>
        <v>7576</v>
      </c>
      <c r="F11" s="145">
        <f>ROUND(('From PERS'!A155+'From PERS'!A127)*'From PERS'!$A$164,0)</f>
        <v>27870</v>
      </c>
      <c r="G11" s="145">
        <f>ROUND(IF('From PERS'!A338&gt;0,'From PERS'!A338,0),0)</f>
        <v>0</v>
      </c>
      <c r="H11" s="145">
        <f>ROUND(IF('From PERS'!A321&gt;0,'From PERS'!A321,0),0)</f>
        <v>0</v>
      </c>
      <c r="I11" s="145">
        <f>ROUND(IF('From PERS'!A304&gt;0,'From PERS'!A304,0),0)</f>
        <v>1762</v>
      </c>
      <c r="J11" s="145">
        <f>ROUND(IF('From PERS'!A287&gt;0,'From PERS'!A287,0),0)</f>
        <v>290</v>
      </c>
      <c r="K11" s="145">
        <f>IF('From PERS'!A270&gt;0,'From PERS'!A270,0)</f>
        <v>12930</v>
      </c>
      <c r="L11" s="145">
        <f>IF('From PERS'!A253&gt;0,'From PERS'!A253,0)</f>
        <v>0</v>
      </c>
      <c r="M11" s="145">
        <f>IF($F$35&gt;0,F33,0)</f>
        <v>0</v>
      </c>
      <c r="N11" s="138">
        <f>SUM(B11:M11)</f>
        <v>50428</v>
      </c>
      <c r="P11" s="236" t="str">
        <f t="shared" si="1"/>
        <v>FY2023</v>
      </c>
      <c r="Q11" s="145">
        <f>IF('From PERS'!A389&lt;0,-'From PERS'!A389,0)</f>
        <v>0</v>
      </c>
      <c r="R11" s="145">
        <f>IF('From PERS'!A372&lt;0,-'From PERS'!A372,0)</f>
        <v>0</v>
      </c>
      <c r="S11" s="145">
        <f>IF('From PERS'!A355&lt;0,-'From PERS'!A355,0)</f>
        <v>0</v>
      </c>
      <c r="T11" s="263">
        <f>ROUND(IF('From PERS'!A338&lt;0,-'From PERS'!A338,0),0)</f>
        <v>0</v>
      </c>
      <c r="U11" s="263">
        <f>ROUND(IF('From PERS'!A321&lt;0,-'From PERS'!A321,0),0)</f>
        <v>0</v>
      </c>
      <c r="V11" s="263">
        <f>ROUND(IF('From PERS'!A304&lt;0,-'From PERS'!A304,0),0)</f>
        <v>0</v>
      </c>
      <c r="W11" s="263">
        <f>ROUND(IF('From PERS'!A2834,-'From PERS'!A287,0),0)</f>
        <v>0</v>
      </c>
      <c r="X11" s="263">
        <f>IF('From PERS'!A270&lt;0,-'From PERS'!A270,0)</f>
        <v>0</v>
      </c>
      <c r="Y11" s="263">
        <f>IF('From PERS'!A253&lt;0,-'From PERS'!A253,0)</f>
        <v>46088</v>
      </c>
      <c r="Z11" s="145">
        <f t="shared" si="2"/>
        <v>17994</v>
      </c>
      <c r="AA11" s="138">
        <f t="shared" si="3"/>
        <v>64082</v>
      </c>
    </row>
    <row r="12" spans="1:28" ht="13.8">
      <c r="A12" s="236" t="s">
        <v>382</v>
      </c>
      <c r="B12" s="145">
        <f>IF('From PERS'!A390&gt;0,'From PERS'!A390,0)</f>
        <v>0</v>
      </c>
      <c r="C12" s="145">
        <f>IF('From PERS'!A373&gt;0,'From PERS'!A373,0)</f>
        <v>0</v>
      </c>
      <c r="D12" s="145">
        <f>IF('From PERS'!A356&gt;0,'From PERS'!A356,0)</f>
        <v>0</v>
      </c>
      <c r="E12" s="174">
        <f>ROUND(ROUND('From PERS'!A171/4.4,)*0.4,)+2</f>
        <v>3032</v>
      </c>
      <c r="F12" s="145">
        <f>ROUND(('From PERS'!A156+'From PERS'!A128)*'From PERS'!$A$164,0)</f>
        <v>5574</v>
      </c>
      <c r="G12" s="145">
        <f>ROUND(IF('From PERS'!A339&gt;0,'From PERS'!A339,0),0)</f>
        <v>0</v>
      </c>
      <c r="H12" s="145">
        <f>ROUND(IF('From PERS'!A322&gt;0,'From PERS'!A322,0),0)</f>
        <v>0</v>
      </c>
      <c r="I12" s="145">
        <f>ROUND(IF('From PERS'!A305&gt;0,'From PERS'!A305,0),0)</f>
        <v>0</v>
      </c>
      <c r="J12" s="145">
        <f>ROUND(IF('From PERS'!A288&gt;0,'From PERS'!A288,0),0)</f>
        <v>0</v>
      </c>
      <c r="K12" s="145">
        <f>IF('From PERS'!A271&gt;0,'From PERS'!A271,0)</f>
        <v>2585</v>
      </c>
      <c r="L12" s="145">
        <f>IF('From PERS'!A254&gt;0,'From PERS'!A254,0)</f>
        <v>0</v>
      </c>
      <c r="M12" s="145">
        <f>IF($F$35&gt;0,F34,0)</f>
        <v>0</v>
      </c>
      <c r="N12" s="138">
        <f>SUM(B12:M12)</f>
        <v>11191</v>
      </c>
      <c r="P12" s="236" t="str">
        <f t="shared" si="1"/>
        <v>FY2024</v>
      </c>
      <c r="Q12" s="145">
        <f>IF('From PERS'!A390&lt;0,-'From PERS'!A390,0)</f>
        <v>0</v>
      </c>
      <c r="R12" s="145">
        <f>IF('From PERS'!A373&lt;0,-'From PERS'!A373,0)</f>
        <v>0</v>
      </c>
      <c r="S12" s="145">
        <f>IF('From PERS'!A356&lt;0,-'From PERS'!A356,0)</f>
        <v>0</v>
      </c>
      <c r="T12" s="263">
        <f>ROUND(IF('From PERS'!A339&lt;0,-'From PERS'!A339,0),0)</f>
        <v>0</v>
      </c>
      <c r="U12" s="263">
        <f>ROUND(IF('From PERS'!A322&lt;0,-'From PERS'!A322,0),0)</f>
        <v>0</v>
      </c>
      <c r="V12" s="263">
        <f>ROUND(IF('From PERS'!A305&lt;0,-'From PERS'!A305,0),0)</f>
        <v>0</v>
      </c>
      <c r="W12" s="263">
        <f>ROUND(IF('From PERS'!A2835,-'From PERS'!A288,0),0)</f>
        <v>0</v>
      </c>
      <c r="X12" s="263">
        <f>IF('From PERS'!A271&lt;0,-'From PERS'!A271,0)</f>
        <v>0</v>
      </c>
      <c r="Y12" s="263">
        <f>IF('From PERS'!A254&lt;0,-'From PERS'!A254,0)</f>
        <v>9217</v>
      </c>
      <c r="Z12" s="145">
        <f t="shared" si="2"/>
        <v>0</v>
      </c>
      <c r="AA12" s="138">
        <f t="shared" si="3"/>
        <v>9217</v>
      </c>
    </row>
    <row r="13" spans="1:28" ht="13.8">
      <c r="A13" s="311" t="s">
        <v>62</v>
      </c>
      <c r="B13" s="137">
        <f t="shared" ref="B13" si="4">SUM(B8:B12)</f>
        <v>1947</v>
      </c>
      <c r="C13" s="137">
        <f>SUM(C8:C12)</f>
        <v>473</v>
      </c>
      <c r="D13" s="137">
        <f>SUM(D8:D12)</f>
        <v>0</v>
      </c>
      <c r="E13" s="137">
        <f t="shared" ref="E13" si="5">SUM(E8:E12)</f>
        <v>33336</v>
      </c>
      <c r="F13" s="137">
        <f t="shared" ref="F13:N13" si="6">SUM(F8:F12)</f>
        <v>227843</v>
      </c>
      <c r="G13" s="137">
        <f t="shared" si="6"/>
        <v>25360</v>
      </c>
      <c r="H13" s="137">
        <f t="shared" si="6"/>
        <v>8033</v>
      </c>
      <c r="I13" s="137">
        <f t="shared" si="6"/>
        <v>19390</v>
      </c>
      <c r="J13" s="137">
        <f t="shared" si="6"/>
        <v>3188</v>
      </c>
      <c r="K13" s="137">
        <f t="shared" si="6"/>
        <v>54305</v>
      </c>
      <c r="L13" s="137">
        <f t="shared" si="6"/>
        <v>0</v>
      </c>
      <c r="M13" s="137">
        <f t="shared" si="6"/>
        <v>0</v>
      </c>
      <c r="N13" s="137">
        <f t="shared" si="6"/>
        <v>373875</v>
      </c>
      <c r="P13" s="103"/>
      <c r="Q13" s="137">
        <f t="shared" ref="Q13:Y13" si="7">SUM(Q8:Q12)</f>
        <v>0</v>
      </c>
      <c r="R13" s="137">
        <f t="shared" si="7"/>
        <v>0</v>
      </c>
      <c r="S13" s="137">
        <f t="shared" si="7"/>
        <v>9291</v>
      </c>
      <c r="T13" s="137">
        <f t="shared" si="7"/>
        <v>0</v>
      </c>
      <c r="U13" s="137">
        <f t="shared" si="7"/>
        <v>0</v>
      </c>
      <c r="V13" s="137">
        <f t="shared" si="7"/>
        <v>0</v>
      </c>
      <c r="W13" s="137">
        <f t="shared" si="7"/>
        <v>0</v>
      </c>
      <c r="X13" s="137">
        <f t="shared" si="7"/>
        <v>0</v>
      </c>
      <c r="Y13" s="137">
        <f t="shared" si="7"/>
        <v>193569</v>
      </c>
      <c r="Z13" s="137">
        <f t="shared" ref="Z13" si="8">SUM(Z8:Z12)</f>
        <v>43517</v>
      </c>
      <c r="AA13" s="137">
        <f>SUM(AA8:AA12)</f>
        <v>246377</v>
      </c>
      <c r="AB13" s="145"/>
    </row>
    <row r="14" spans="1:28" ht="13.8">
      <c r="B14" s="309">
        <f>IF(B13=0,0,(B13+Q13-'From PERS'!A384))</f>
        <v>0</v>
      </c>
      <c r="C14" s="309">
        <f>IF(C13=0,0,(C13+R13-'From PERS'!A367))</f>
        <v>0</v>
      </c>
      <c r="D14" s="154">
        <f>IF(D13=0,0,(D13+S13-'From PERS'!A384))</f>
        <v>0</v>
      </c>
      <c r="E14" s="309">
        <f>E13-'From PERS'!A171</f>
        <v>0</v>
      </c>
      <c r="F14" s="309">
        <f>F13-'State Schedule'!C27</f>
        <v>0</v>
      </c>
      <c r="G14" s="309">
        <f>IF(G13=0,0,(G13+U13-'From PERS'!A333))</f>
        <v>0</v>
      </c>
      <c r="H14" s="309">
        <f>IF(H13=0,0,(H13+U13-'From PERS'!A316))</f>
        <v>0</v>
      </c>
      <c r="I14" s="309">
        <f>IF(I13=0,0,(I13+V13-'From PERS'!A299))</f>
        <v>0</v>
      </c>
      <c r="J14" s="309">
        <f>IF(J13=0,0,(J13+W13-'From PERS'!A282))</f>
        <v>0</v>
      </c>
      <c r="K14" s="309">
        <f>IF(K13=0,0,(K13+X13-'From PERS'!A265))</f>
        <v>0</v>
      </c>
      <c r="L14" s="309">
        <f>IF(L13=0,0,(L13+Y13-'From PERS'!A248))</f>
        <v>0</v>
      </c>
      <c r="M14" s="309">
        <f>IF(M13=0,0,(M13+Z13-'From PERS'!A173))</f>
        <v>0</v>
      </c>
      <c r="N14" s="235"/>
      <c r="P14" s="103"/>
      <c r="Q14" s="154">
        <f>IF(Q13=0,0,Q13+B13+'From PERS'!A384)</f>
        <v>0</v>
      </c>
      <c r="R14" s="154">
        <f>IF(R13=0,0,R13+C13+'From PERS'!A384)</f>
        <v>0</v>
      </c>
      <c r="S14" s="154">
        <f>IF(S13=0,0,S13+D13+'From PERS'!A350)</f>
        <v>0</v>
      </c>
      <c r="T14" s="154">
        <f>IF(T13=0,0,(T13+AH13+'From PERS'!A333))</f>
        <v>0</v>
      </c>
      <c r="U14" s="154">
        <f>IF(U13=0,0,U13+F13+'From PERS'!A333)</f>
        <v>0</v>
      </c>
      <c r="V14" s="154">
        <f>IF(V13=0,0,(V13+'From PERS'!A265))</f>
        <v>0</v>
      </c>
      <c r="W14" s="154">
        <f>IF(W13=0,0,(W13+'From PERS'!A248))</f>
        <v>0</v>
      </c>
      <c r="X14" s="154">
        <f>IF(X13=0,0,(X13+'From PERS'!A265))</f>
        <v>0</v>
      </c>
      <c r="Y14" s="154">
        <f>IF(Y13=0,0,(Y13+'From PERS'!A248))</f>
        <v>0</v>
      </c>
      <c r="Z14" s="154">
        <f>Z13+F35</f>
        <v>0</v>
      </c>
      <c r="AA14" s="235"/>
    </row>
    <row r="15" spans="1:28" ht="13.8">
      <c r="B15" s="150"/>
      <c r="C15" s="150"/>
      <c r="D15" s="150"/>
      <c r="E15" s="150"/>
      <c r="F15" s="150"/>
      <c r="G15" s="150"/>
      <c r="H15" s="150"/>
      <c r="I15" s="150"/>
      <c r="J15" s="150"/>
      <c r="K15" s="150"/>
      <c r="L15" s="150"/>
      <c r="M15" s="150"/>
      <c r="N15" s="154">
        <f>N13-'State Schedule'!C31</f>
        <v>0</v>
      </c>
      <c r="P15" s="103"/>
      <c r="Q15" s="150"/>
      <c r="R15" s="150"/>
      <c r="S15" s="150"/>
      <c r="T15" s="150"/>
      <c r="U15" s="150"/>
      <c r="V15" s="150"/>
      <c r="W15" s="150"/>
      <c r="X15" s="310"/>
      <c r="Y15" s="310"/>
      <c r="Z15" s="150"/>
      <c r="AA15" s="154">
        <f>AA13-'State Schedule'!D33</f>
        <v>0</v>
      </c>
    </row>
    <row r="16" spans="1:28">
      <c r="F16"/>
      <c r="I16" s="243"/>
      <c r="P16" s="103"/>
    </row>
    <row r="17" spans="1:23">
      <c r="F17" s="150"/>
      <c r="G17"/>
      <c r="K17" s="150"/>
      <c r="L17" s="275"/>
      <c r="M17" s="145"/>
      <c r="N17" s="228"/>
      <c r="P17" s="103"/>
      <c r="W17" s="145"/>
    </row>
    <row r="18" spans="1:23">
      <c r="H18"/>
      <c r="I18"/>
      <c r="J18"/>
      <c r="P18" s="103"/>
    </row>
    <row r="19" spans="1:23">
      <c r="H19"/>
      <c r="K19" s="150" t="s">
        <v>260</v>
      </c>
      <c r="L19" s="145">
        <f>-(B35+C35+D35+E35)</f>
        <v>43517</v>
      </c>
      <c r="P19" s="103"/>
    </row>
    <row r="20" spans="1:23">
      <c r="H20"/>
      <c r="K20" s="150" t="s">
        <v>241</v>
      </c>
      <c r="L20" s="145">
        <f>'From PERS'!A178+'From PERS'!A173</f>
        <v>43517</v>
      </c>
      <c r="M20" s="103" t="s">
        <v>228</v>
      </c>
      <c r="P20" s="103"/>
    </row>
    <row r="21" spans="1:23">
      <c r="H21"/>
      <c r="L21" s="175">
        <f>L19-L20</f>
        <v>0</v>
      </c>
      <c r="M21" s="235" t="s">
        <v>262</v>
      </c>
      <c r="P21" s="103"/>
    </row>
    <row r="22" spans="1:23">
      <c r="H22"/>
      <c r="P22" s="103"/>
    </row>
    <row r="23" spans="1:23" s="111" customFormat="1" ht="16.95" customHeight="1">
      <c r="A23" s="209" t="s">
        <v>148</v>
      </c>
      <c r="B23" s="209"/>
      <c r="C23" s="103"/>
      <c r="D23" s="103"/>
      <c r="E23" s="103"/>
    </row>
    <row r="24" spans="1:23" ht="13.8">
      <c r="B24" s="103">
        <v>2016</v>
      </c>
      <c r="C24" s="103">
        <v>2017</v>
      </c>
      <c r="D24" s="103">
        <v>2018</v>
      </c>
      <c r="E24" s="103">
        <v>2019</v>
      </c>
      <c r="P24" s="103"/>
    </row>
    <row r="25" spans="1:23" ht="27.6">
      <c r="A25" s="355" t="s">
        <v>47</v>
      </c>
      <c r="B25" s="125" t="s">
        <v>251</v>
      </c>
      <c r="C25" s="125" t="s">
        <v>251</v>
      </c>
      <c r="D25" s="125" t="s">
        <v>251</v>
      </c>
      <c r="E25" s="125" t="s">
        <v>251</v>
      </c>
      <c r="F25" s="103" t="s">
        <v>62</v>
      </c>
      <c r="H25" s="125"/>
      <c r="P25" s="103"/>
    </row>
    <row r="26" spans="1:23">
      <c r="A26" s="355"/>
      <c r="B26" s="153">
        <v>5</v>
      </c>
      <c r="C26" s="152">
        <v>5</v>
      </c>
      <c r="D26" s="152">
        <v>5</v>
      </c>
      <c r="E26" s="152">
        <f>'From PERS'!A7</f>
        <v>5</v>
      </c>
      <c r="H26" s="153"/>
      <c r="P26" s="103"/>
      <c r="Q26"/>
      <c r="R26"/>
    </row>
    <row r="27" spans="1:23">
      <c r="A27" s="236"/>
      <c r="B27" s="125"/>
      <c r="C27" s="125"/>
      <c r="D27" s="125"/>
      <c r="E27" s="125"/>
      <c r="H27" s="125"/>
      <c r="P27" s="103"/>
      <c r="Q27"/>
      <c r="R27"/>
    </row>
    <row r="28" spans="1:23">
      <c r="A28" s="236" t="s">
        <v>215</v>
      </c>
      <c r="B28" s="262">
        <f>ROUND('From PERS'!A50*'State Schedule'!D10,0)</f>
        <v>33588</v>
      </c>
      <c r="C28" s="145">
        <f>ROUND('From PERS'!A36*'State Schedule'!D10,0)</f>
        <v>58142</v>
      </c>
      <c r="D28" s="145">
        <f>ROUND('From PERS'!A22*'State Schedule'!D10,0)</f>
        <v>-40471</v>
      </c>
      <c r="E28" s="145">
        <f>ROUND('From PERS'!A8*'State Schedule'!D10,0)</f>
        <v>-17994</v>
      </c>
      <c r="F28" s="138">
        <f>SUM(B28:E28)</f>
        <v>33265</v>
      </c>
      <c r="H28" s="145"/>
      <c r="P28" s="103"/>
      <c r="Q28"/>
      <c r="R28"/>
    </row>
    <row r="29" spans="1:23">
      <c r="A29" s="236"/>
      <c r="B29" s="263"/>
      <c r="C29" s="145"/>
      <c r="D29" s="145"/>
      <c r="E29" s="145"/>
      <c r="F29" s="138"/>
      <c r="H29" s="145"/>
      <c r="P29" s="103"/>
      <c r="Q29"/>
      <c r="R29"/>
      <c r="U29" s="145"/>
      <c r="W29" s="145"/>
    </row>
    <row r="30" spans="1:23">
      <c r="A30" s="236" t="s">
        <v>216</v>
      </c>
      <c r="B30" s="263">
        <f>ROUND('From PERS'!A53*'State Schedule'!$D$10,0)</f>
        <v>33588</v>
      </c>
      <c r="C30" s="145">
        <f>ROUND('From PERS'!A39*'State Schedule'!$D$10,0)</f>
        <v>58142</v>
      </c>
      <c r="D30" s="145">
        <f>ROUND('From PERS'!A25*'State Schedule'!$D$10,0)</f>
        <v>-40471</v>
      </c>
      <c r="E30" s="145">
        <f>ROUND('From PERS'!A11*'State Schedule'!$D$10,0)</f>
        <v>-17994</v>
      </c>
      <c r="F30" s="138">
        <f t="shared" ref="F30:F34" si="9">SUM(B30:E30)</f>
        <v>33265</v>
      </c>
      <c r="H30" s="146"/>
      <c r="P30" s="103"/>
      <c r="Q30"/>
      <c r="R30"/>
      <c r="U30" s="145"/>
    </row>
    <row r="31" spans="1:23">
      <c r="A31" s="236" t="s">
        <v>217</v>
      </c>
      <c r="B31" s="174">
        <f>ROUND('From PERS'!A54*'State Schedule'!$D$10,0)</f>
        <v>0</v>
      </c>
      <c r="C31" s="145">
        <f>ROUND('From PERS'!A40*'State Schedule'!$D$10,0)</f>
        <v>58142</v>
      </c>
      <c r="D31" s="145">
        <f>ROUND('From PERS'!A26*'State Schedule'!$D$10,0)</f>
        <v>-40471</v>
      </c>
      <c r="E31" s="145">
        <f>ROUND('From PERS'!A12*'State Schedule'!$D$10,0)</f>
        <v>-17994</v>
      </c>
      <c r="F31" s="138">
        <f t="shared" si="9"/>
        <v>-323</v>
      </c>
      <c r="H31" s="146"/>
      <c r="P31" s="103"/>
      <c r="Q31"/>
      <c r="R31"/>
      <c r="U31" s="145"/>
    </row>
    <row r="32" spans="1:23">
      <c r="A32" s="236" t="s">
        <v>300</v>
      </c>
      <c r="B32" s="263">
        <f>ROUND('From PERS'!A55*'State Schedule'!$D$10,0)</f>
        <v>0</v>
      </c>
      <c r="C32" s="174">
        <f>ROUND('From PERS'!A41*'State Schedule'!$D$10,0)</f>
        <v>0</v>
      </c>
      <c r="D32" s="145">
        <f>ROUND('From PERS'!A27*'State Schedule'!$D$10,0)</f>
        <v>-40471</v>
      </c>
      <c r="E32" s="145">
        <f>ROUND('From PERS'!A13*'State Schedule'!$D$10,0)</f>
        <v>-17994</v>
      </c>
      <c r="F32" s="138">
        <f t="shared" si="9"/>
        <v>-58465</v>
      </c>
      <c r="H32" s="146"/>
      <c r="P32" s="103"/>
      <c r="Q32"/>
      <c r="R32"/>
      <c r="U32" s="235"/>
    </row>
    <row r="33" spans="1:21">
      <c r="A33" s="236" t="s">
        <v>325</v>
      </c>
      <c r="B33" s="263">
        <f>ROUND('From PERS'!A56*'State Schedule'!$D$10,0)</f>
        <v>0</v>
      </c>
      <c r="C33" s="145">
        <f>ROUND('From PERS'!A42*'State Schedule'!$D$10,0)</f>
        <v>0</v>
      </c>
      <c r="D33" s="145">
        <f>ROUND('From PERS'!A28*'State Schedule'!$D$10,0)</f>
        <v>0</v>
      </c>
      <c r="E33" s="145">
        <f>ROUND('From PERS'!A14*'State Schedule'!$D$10,0)</f>
        <v>-17994</v>
      </c>
      <c r="F33" s="138">
        <f t="shared" si="9"/>
        <v>-17994</v>
      </c>
      <c r="H33" s="146"/>
      <c r="P33" s="103"/>
      <c r="Q33"/>
      <c r="R33"/>
    </row>
    <row r="34" spans="1:21">
      <c r="A34" s="236" t="s">
        <v>382</v>
      </c>
      <c r="B34" s="263">
        <f>ROUND('From PERS'!A57*'State Schedule'!$D$10,0)</f>
        <v>0</v>
      </c>
      <c r="C34" s="145">
        <f>ROUND('From PERS'!A43*'State Schedule'!$D$10,0)</f>
        <v>0</v>
      </c>
      <c r="D34" s="145">
        <f>ROUND('From PERS'!A29*'State Schedule'!$D$10,0)</f>
        <v>0</v>
      </c>
      <c r="E34" s="145">
        <f>ROUND('From PERS'!A15*'State Schedule'!$D$10,0)</f>
        <v>0</v>
      </c>
      <c r="F34" s="138">
        <f t="shared" si="9"/>
        <v>0</v>
      </c>
      <c r="H34" s="146"/>
      <c r="P34" s="103"/>
      <c r="Q34"/>
      <c r="R34"/>
    </row>
    <row r="35" spans="1:21">
      <c r="A35" s="311" t="s">
        <v>62</v>
      </c>
      <c r="B35" s="137">
        <f t="shared" ref="B35:E35" si="10">SUM(B30:B34)</f>
        <v>33588</v>
      </c>
      <c r="C35" s="137">
        <f t="shared" si="10"/>
        <v>116284</v>
      </c>
      <c r="D35" s="137">
        <f t="shared" si="10"/>
        <v>-121413</v>
      </c>
      <c r="E35" s="137">
        <f t="shared" si="10"/>
        <v>-71976</v>
      </c>
      <c r="F35" s="301">
        <f>SUM(F30:F34)</f>
        <v>-43517</v>
      </c>
      <c r="H35" s="145"/>
      <c r="P35" s="103"/>
      <c r="Q35"/>
      <c r="R35"/>
    </row>
    <row r="36" spans="1:21">
      <c r="C36" s="156" t="s">
        <v>246</v>
      </c>
      <c r="D36" s="155" t="s">
        <v>246</v>
      </c>
      <c r="E36" s="155" t="s">
        <v>246</v>
      </c>
      <c r="F36" s="155"/>
      <c r="G36" s="156"/>
      <c r="H36" s="156"/>
      <c r="O36" s="150"/>
      <c r="P36" s="150"/>
      <c r="Q36"/>
      <c r="R36"/>
      <c r="T36" s="150"/>
      <c r="U36" s="145"/>
    </row>
    <row r="37" spans="1:21">
      <c r="O37" s="150"/>
      <c r="S37" s="150"/>
      <c r="T37" s="150"/>
      <c r="U37" s="145"/>
    </row>
    <row r="39" spans="1:21">
      <c r="O39" s="150"/>
      <c r="S39" s="150"/>
      <c r="T39" s="150"/>
      <c r="U39" s="145"/>
    </row>
    <row r="40" spans="1:21">
      <c r="O40" s="150"/>
      <c r="S40" s="150"/>
      <c r="T40" s="150"/>
      <c r="U40" s="145"/>
    </row>
    <row r="41" spans="1:21">
      <c r="O41" s="150"/>
      <c r="S41" s="150"/>
      <c r="T41" s="150"/>
      <c r="U41" s="145"/>
    </row>
    <row r="42" spans="1:21">
      <c r="U42" s="145"/>
    </row>
    <row r="43" spans="1:21">
      <c r="U43" s="145"/>
    </row>
    <row r="45" spans="1:21">
      <c r="U45" s="145"/>
    </row>
    <row r="46" spans="1:21">
      <c r="U46" s="145"/>
    </row>
    <row r="50" spans="21:21">
      <c r="U50" s="145"/>
    </row>
    <row r="51" spans="21:21">
      <c r="U51" s="145"/>
    </row>
    <row r="52" spans="21:21">
      <c r="U52" s="145"/>
    </row>
  </sheetData>
  <mergeCells count="11">
    <mergeCell ref="V2:W2"/>
    <mergeCell ref="X2:Y2"/>
    <mergeCell ref="P3:P4"/>
    <mergeCell ref="A3:A4"/>
    <mergeCell ref="A25:A26"/>
    <mergeCell ref="G2:H2"/>
    <mergeCell ref="C2:D2"/>
    <mergeCell ref="I2:J2"/>
    <mergeCell ref="K2:L2"/>
    <mergeCell ref="R2:S2"/>
    <mergeCell ref="T2:U2"/>
  </mergeCells>
  <pageMargins left="0.7" right="0.7" top="0.75" bottom="0.75" header="0.3" footer="0.3"/>
  <pageSetup scale="70" fitToWidth="2" orientation="portrait" horizontalDpi="300" verticalDpi="300" r:id="rId1"/>
  <colBreaks count="1" manualBreakCount="1">
    <brk id="22" max="24" man="1"/>
  </col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G50"/>
  <sheetViews>
    <sheetView topLeftCell="AC1" workbookViewId="0">
      <selection activeCell="AF11" sqref="AF11"/>
    </sheetView>
  </sheetViews>
  <sheetFormatPr defaultColWidth="9.109375" defaultRowHeight="13.8"/>
  <cols>
    <col min="1" max="1" width="18.88671875" style="103" hidden="1" customWidth="1"/>
    <col min="2" max="8" width="11.88671875" style="103" hidden="1" customWidth="1"/>
    <col min="9" max="9" width="12.33203125" style="103" hidden="1" customWidth="1"/>
    <col min="10" max="10" width="14.33203125" style="103" hidden="1" customWidth="1"/>
    <col min="11" max="12" width="12.44140625" style="103" hidden="1" customWidth="1"/>
    <col min="13" max="13" width="19" style="103" hidden="1" customWidth="1"/>
    <col min="14" max="14" width="12.33203125" style="103" hidden="1" customWidth="1"/>
    <col min="15" max="15" width="11.88671875" style="103" hidden="1" customWidth="1"/>
    <col min="16" max="16" width="19.109375" style="103" hidden="1" customWidth="1"/>
    <col min="17" max="17" width="14" style="103" hidden="1" customWidth="1"/>
    <col min="18" max="18" width="11.88671875" style="103" hidden="1" customWidth="1"/>
    <col min="19" max="19" width="17.88671875" style="103" hidden="1" customWidth="1"/>
    <col min="20" max="20" width="12.6640625" style="103" hidden="1" customWidth="1"/>
    <col min="21" max="21" width="12" style="103" hidden="1" customWidth="1"/>
    <col min="22" max="22" width="12.109375" style="103" hidden="1" customWidth="1"/>
    <col min="23" max="23" width="14" style="103" hidden="1" customWidth="1"/>
    <col min="24" max="24" width="11.88671875" style="103" hidden="1" customWidth="1"/>
    <col min="25" max="25" width="17.88671875" style="103" hidden="1" customWidth="1"/>
    <col min="26" max="26" width="18" style="103" hidden="1" customWidth="1"/>
    <col min="27" max="27" width="11.44140625" style="103" hidden="1" customWidth="1"/>
    <col min="28" max="28" width="9.109375" style="103" hidden="1" customWidth="1"/>
    <col min="29" max="29" width="9.109375" style="103"/>
    <col min="30" max="30" width="18.5546875" style="103" bestFit="1" customWidth="1"/>
    <col min="31" max="31" width="0.88671875" style="103" customWidth="1"/>
    <col min="32" max="32" width="12.6640625" style="103" customWidth="1"/>
    <col min="33" max="16384" width="9.109375" style="103"/>
  </cols>
  <sheetData>
    <row r="1" spans="1:33">
      <c r="A1" s="359" t="s">
        <v>214</v>
      </c>
      <c r="B1" s="359"/>
      <c r="C1" s="359"/>
      <c r="D1" s="359"/>
      <c r="E1" s="359"/>
      <c r="F1" s="359"/>
      <c r="G1" s="359"/>
      <c r="H1" s="359"/>
      <c r="I1" s="359"/>
      <c r="J1" s="359"/>
      <c r="K1" s="359"/>
      <c r="L1" s="359"/>
      <c r="M1" s="359"/>
      <c r="N1" s="359"/>
      <c r="P1" s="358" t="s">
        <v>230</v>
      </c>
      <c r="Q1" s="358"/>
      <c r="R1" s="358"/>
      <c r="S1" s="358"/>
      <c r="T1" s="358"/>
      <c r="U1" s="358"/>
      <c r="V1" s="358"/>
      <c r="W1" s="358"/>
      <c r="X1" s="358"/>
      <c r="Y1" s="358"/>
      <c r="Z1" s="358"/>
      <c r="AA1" s="358"/>
    </row>
    <row r="2" spans="1:33">
      <c r="A2" s="103" t="s">
        <v>254</v>
      </c>
      <c r="B2" s="315">
        <f>'Table 2'!B2</f>
        <v>41455</v>
      </c>
      <c r="C2" s="360">
        <f>'Table 2'!C2</f>
        <v>41820</v>
      </c>
      <c r="D2" s="360"/>
      <c r="E2" s="315"/>
      <c r="F2" s="315"/>
      <c r="G2" s="360">
        <f>'Table 2'!G2</f>
        <v>42185</v>
      </c>
      <c r="H2" s="360"/>
      <c r="I2" s="360">
        <f>'Table 2'!I2</f>
        <v>42551</v>
      </c>
      <c r="J2" s="360"/>
      <c r="K2" s="360">
        <f>'Table 2'!K2</f>
        <v>42916</v>
      </c>
      <c r="L2" s="360"/>
      <c r="M2" s="315"/>
      <c r="P2" s="103" t="s">
        <v>254</v>
      </c>
      <c r="Q2" s="316">
        <f>'Table 2'!Q2</f>
        <v>41455</v>
      </c>
      <c r="R2" s="361">
        <f>'Table 2'!R2</f>
        <v>41820</v>
      </c>
      <c r="S2" s="361"/>
      <c r="T2" s="361">
        <f>'Table 2'!T2</f>
        <v>42185</v>
      </c>
      <c r="U2" s="361"/>
      <c r="V2" s="361">
        <f>'Table 2'!V2</f>
        <v>42551</v>
      </c>
      <c r="W2" s="361"/>
      <c r="X2" s="361">
        <f>'Table 2'!X2</f>
        <v>42916</v>
      </c>
      <c r="Y2" s="361"/>
      <c r="Z2" s="316"/>
    </row>
    <row r="3" spans="1:33" ht="55.2">
      <c r="B3" s="201" t="str">
        <f>'Table 2'!B3</f>
        <v>Difference in Contributions</v>
      </c>
      <c r="C3" s="201" t="str">
        <f>'Table 2'!C3</f>
        <v>Difference in Contributions</v>
      </c>
      <c r="D3" s="201" t="str">
        <f>'Table 2'!D3</f>
        <v>Change in Proportionate Share</v>
      </c>
      <c r="E3" s="201" t="str">
        <f>'Table 2'!E3</f>
        <v>Difference in experience</v>
      </c>
      <c r="F3" s="201" t="str">
        <f>'Table 2'!F3</f>
        <v>Change in assumption</v>
      </c>
      <c r="G3" s="201" t="str">
        <f>'Table 2'!G3</f>
        <v>Difference in Contributions</v>
      </c>
      <c r="H3" s="201" t="str">
        <f>'Table 2'!H3</f>
        <v>Change in Proportionate Share</v>
      </c>
      <c r="I3" s="201" t="str">
        <f>'Table 2'!I3</f>
        <v>Difference in Contributions</v>
      </c>
      <c r="J3" s="201" t="str">
        <f>'Table 2'!J3</f>
        <v>Change in Proportionate Share</v>
      </c>
      <c r="K3" s="201" t="str">
        <f>'Table 2'!K3</f>
        <v>Difference in Contributions</v>
      </c>
      <c r="L3" s="201" t="str">
        <f>'Table 2'!L3</f>
        <v>Change in Proportionate Share</v>
      </c>
      <c r="M3" s="201" t="str">
        <f>'Table 2'!M3</f>
        <v>Net difference between projected and actual earnings on investments</v>
      </c>
      <c r="N3" s="236" t="s">
        <v>62</v>
      </c>
      <c r="P3" s="110"/>
      <c r="Q3" s="316" t="str">
        <f>'Table 2'!Q3</f>
        <v>Difference in Contributions</v>
      </c>
      <c r="R3" s="316" t="str">
        <f>'Table 2'!R3</f>
        <v>Difference in Contributions</v>
      </c>
      <c r="S3" s="316" t="str">
        <f>'Table 2'!S3</f>
        <v>Change in Proportionate Share</v>
      </c>
      <c r="T3" s="316" t="str">
        <f>'Table 2'!T3</f>
        <v>Difference in Contributions</v>
      </c>
      <c r="U3" s="316" t="str">
        <f>'Table 2'!U3</f>
        <v>Change in Proportionate Share</v>
      </c>
      <c r="V3" s="316" t="str">
        <f>'Table 2'!V3</f>
        <v>Difference in Contributions</v>
      </c>
      <c r="W3" s="316" t="str">
        <f>'Table 2'!W3</f>
        <v>Change in Proportionate Share</v>
      </c>
      <c r="X3" s="316" t="str">
        <f>'Table 2'!X3</f>
        <v>Difference in Contributions</v>
      </c>
      <c r="Y3" s="316" t="str">
        <f>'Table 2'!Y3</f>
        <v>Change in Proportionate Share</v>
      </c>
      <c r="Z3" s="316" t="str">
        <f>'Table 2'!Z3</f>
        <v>Net difference between projected and actual earnings on investments</v>
      </c>
      <c r="AA3" s="236" t="s">
        <v>62</v>
      </c>
    </row>
    <row r="4" spans="1:33">
      <c r="A4" s="110" t="s">
        <v>47</v>
      </c>
      <c r="B4" s="198">
        <f>'Table 2'!B4</f>
        <v>5.6</v>
      </c>
      <c r="C4" s="198">
        <f>'Table 2'!C4</f>
        <v>5.4</v>
      </c>
      <c r="D4" s="198">
        <f>'Table 2'!D4</f>
        <v>5.4</v>
      </c>
      <c r="E4" s="198">
        <f>'Table 2'!E4</f>
        <v>5.4</v>
      </c>
      <c r="F4" s="198">
        <f>'Table 2'!F4</f>
        <v>5</v>
      </c>
      <c r="G4" s="198">
        <f>'Table 2'!G4</f>
        <v>5.3</v>
      </c>
      <c r="H4" s="198">
        <f>'Table 2'!H4</f>
        <v>5.3</v>
      </c>
      <c r="I4" s="198">
        <f>'Table 2'!I4</f>
        <v>5.3</v>
      </c>
      <c r="J4" s="198">
        <f>'Table 2'!J4</f>
        <v>5.3</v>
      </c>
      <c r="K4" s="198">
        <f>'Table 2'!K4</f>
        <v>5.2</v>
      </c>
      <c r="L4" s="198">
        <f>'Table 2'!L4</f>
        <v>5.2</v>
      </c>
      <c r="M4" s="198"/>
      <c r="P4" s="110" t="s">
        <v>47</v>
      </c>
      <c r="Q4" s="198">
        <f>'Table 2'!Q4</f>
        <v>5.6</v>
      </c>
      <c r="R4" s="198">
        <f>'Table 2'!R4</f>
        <v>5.4</v>
      </c>
      <c r="S4" s="198">
        <f>'Table 2'!S4</f>
        <v>5.4</v>
      </c>
      <c r="T4" s="198">
        <f>'Table 2'!T4</f>
        <v>5</v>
      </c>
      <c r="U4" s="198">
        <f>'Table 2'!U4</f>
        <v>5.3</v>
      </c>
      <c r="V4" s="198">
        <f>'Table 2'!V4</f>
        <v>5.3</v>
      </c>
      <c r="W4" s="198">
        <f>'Table 2'!W4</f>
        <v>5.3</v>
      </c>
      <c r="X4" s="198">
        <f>'Table 2'!X4</f>
        <v>5.3</v>
      </c>
      <c r="Y4" s="198">
        <f>'Table 2'!Y4</f>
        <v>5.2</v>
      </c>
      <c r="Z4" s="198">
        <f>'Table 2'!Z4</f>
        <v>0</v>
      </c>
      <c r="AD4" s="325" t="s">
        <v>320</v>
      </c>
      <c r="AE4" s="110"/>
      <c r="AF4" s="100"/>
      <c r="AG4" s="100"/>
    </row>
    <row r="5" spans="1:33">
      <c r="A5" s="110" t="str">
        <f>'Table 2'!A8</f>
        <v>FY2020</v>
      </c>
      <c r="B5" s="199">
        <f>'Table 2'!B8</f>
        <v>1947</v>
      </c>
      <c r="C5" s="199">
        <f>'Table 2'!C8</f>
        <v>337</v>
      </c>
      <c r="D5" s="199">
        <f>'Table 2'!D8</f>
        <v>0</v>
      </c>
      <c r="E5" s="199">
        <f>'Table 2'!E8</f>
        <v>7576</v>
      </c>
      <c r="F5" s="199">
        <f>'Table 2'!F8</f>
        <v>76039</v>
      </c>
      <c r="G5" s="199">
        <f>'Table 2'!G8</f>
        <v>11027</v>
      </c>
      <c r="H5" s="199">
        <f>'Table 2'!H8</f>
        <v>3493</v>
      </c>
      <c r="I5" s="199">
        <f>'Table 2'!I8</f>
        <v>5876</v>
      </c>
      <c r="J5" s="199">
        <f>'Table 2'!J8</f>
        <v>966</v>
      </c>
      <c r="K5" s="199">
        <f>'Table 2'!K8</f>
        <v>12930</v>
      </c>
      <c r="L5" s="199">
        <f>'Table 2'!L8</f>
        <v>0</v>
      </c>
      <c r="M5" s="199">
        <f>'Table 2'!M8</f>
        <v>0</v>
      </c>
      <c r="N5" s="200">
        <f>SUM(B5:M5)</f>
        <v>120191</v>
      </c>
      <c r="P5" s="110" t="str">
        <f>A5</f>
        <v>FY2020</v>
      </c>
      <c r="Q5" s="199">
        <f>'Table 2'!Q8</f>
        <v>0</v>
      </c>
      <c r="R5" s="199">
        <f>'Table 2'!R8</f>
        <v>0</v>
      </c>
      <c r="S5" s="199">
        <f>'Table 2'!S8</f>
        <v>6635</v>
      </c>
      <c r="T5" s="199">
        <f>'Table 2'!T8</f>
        <v>0</v>
      </c>
      <c r="U5" s="199">
        <f>'Table 2'!U8</f>
        <v>0</v>
      </c>
      <c r="V5" s="199">
        <f>'Table 2'!V8</f>
        <v>0</v>
      </c>
      <c r="W5" s="199">
        <f>'Table 2'!W8</f>
        <v>0</v>
      </c>
      <c r="X5" s="199">
        <f>'Table 2'!X8</f>
        <v>0</v>
      </c>
      <c r="Y5" s="199">
        <f>'Table 2'!Y8</f>
        <v>46088</v>
      </c>
      <c r="Z5" s="199">
        <f>'Table 2'!Z8</f>
        <v>-33265</v>
      </c>
      <c r="AA5" s="145">
        <f>'Table 2'!AA8</f>
        <v>19458</v>
      </c>
      <c r="AD5" s="329">
        <v>2019</v>
      </c>
      <c r="AE5" s="110"/>
      <c r="AF5" s="105">
        <f>+N5-AA5</f>
        <v>100733</v>
      </c>
      <c r="AG5" s="100"/>
    </row>
    <row r="6" spans="1:33">
      <c r="A6" s="110" t="str">
        <f>'Table 2'!A9</f>
        <v>FY2021</v>
      </c>
      <c r="B6" s="199">
        <f>'Table 2'!B9</f>
        <v>0</v>
      </c>
      <c r="C6" s="199">
        <f>'Table 2'!C9</f>
        <v>136</v>
      </c>
      <c r="D6" s="199">
        <f>'Table 2'!D9</f>
        <v>0</v>
      </c>
      <c r="E6" s="199">
        <f>'Table 2'!E9</f>
        <v>7576</v>
      </c>
      <c r="F6" s="199">
        <f>'Table 2'!F9</f>
        <v>76039</v>
      </c>
      <c r="G6" s="199">
        <f>'Table 2'!G9</f>
        <v>11027</v>
      </c>
      <c r="H6" s="199">
        <f>'Table 2'!H9</f>
        <v>3493</v>
      </c>
      <c r="I6" s="199">
        <f>'Table 2'!I9</f>
        <v>5876</v>
      </c>
      <c r="J6" s="199">
        <f>'Table 2'!J9</f>
        <v>966</v>
      </c>
      <c r="K6" s="199">
        <f>'Table 2'!K9</f>
        <v>12930</v>
      </c>
      <c r="L6" s="199">
        <f>'Table 2'!L9</f>
        <v>0</v>
      </c>
      <c r="M6" s="199">
        <f>'Table 2'!M9</f>
        <v>0</v>
      </c>
      <c r="N6" s="200">
        <f t="shared" ref="N6:N10" si="0">SUM(B6:M6)</f>
        <v>118043</v>
      </c>
      <c r="P6" s="110" t="str">
        <f t="shared" ref="P6:P9" si="1">A6</f>
        <v>FY2021</v>
      </c>
      <c r="Q6" s="199">
        <f>'Table 2'!Q9</f>
        <v>0</v>
      </c>
      <c r="R6" s="199">
        <f>'Table 2'!R9</f>
        <v>0</v>
      </c>
      <c r="S6" s="199">
        <f>'Table 2'!S9</f>
        <v>2656</v>
      </c>
      <c r="T6" s="199">
        <f>'Table 2'!T9</f>
        <v>0</v>
      </c>
      <c r="U6" s="199">
        <f>'Table 2'!U9</f>
        <v>0</v>
      </c>
      <c r="V6" s="199">
        <f>'Table 2'!V9</f>
        <v>0</v>
      </c>
      <c r="W6" s="199">
        <f>'Table 2'!W9</f>
        <v>0</v>
      </c>
      <c r="X6" s="199">
        <f>'Table 2'!X9</f>
        <v>0</v>
      </c>
      <c r="Y6" s="199">
        <f>'Table 2'!Y9</f>
        <v>46088</v>
      </c>
      <c r="Z6" s="199">
        <f>'Table 2'!Z9</f>
        <v>323</v>
      </c>
      <c r="AA6" s="145">
        <f>'Table 2'!AA9</f>
        <v>49067</v>
      </c>
      <c r="AD6" s="110">
        <f>AD5+1</f>
        <v>2020</v>
      </c>
      <c r="AE6" s="110"/>
      <c r="AF6" s="106">
        <f t="shared" ref="AF6:AF10" si="2">+N6-AA6</f>
        <v>68976</v>
      </c>
      <c r="AG6" s="100"/>
    </row>
    <row r="7" spans="1:33">
      <c r="A7" s="110" t="str">
        <f>'Table 2'!A10</f>
        <v>FY2022</v>
      </c>
      <c r="B7" s="199">
        <f>'Table 2'!B10</f>
        <v>0</v>
      </c>
      <c r="C7" s="199">
        <f>'Table 2'!C10</f>
        <v>0</v>
      </c>
      <c r="D7" s="199">
        <f>'Table 2'!D10</f>
        <v>0</v>
      </c>
      <c r="E7" s="199">
        <f>'Table 2'!E10</f>
        <v>7576</v>
      </c>
      <c r="F7" s="199">
        <f>'Table 2'!F10</f>
        <v>42321</v>
      </c>
      <c r="G7" s="199">
        <f>'Table 2'!G10</f>
        <v>3306</v>
      </c>
      <c r="H7" s="199">
        <f>'Table 2'!H10</f>
        <v>1047</v>
      </c>
      <c r="I7" s="199">
        <f>'Table 2'!I10</f>
        <v>5876</v>
      </c>
      <c r="J7" s="199">
        <f>'Table 2'!J10</f>
        <v>966</v>
      </c>
      <c r="K7" s="199">
        <f>'Table 2'!K10</f>
        <v>12930</v>
      </c>
      <c r="L7" s="199">
        <f>'Table 2'!L10</f>
        <v>0</v>
      </c>
      <c r="M7" s="199">
        <f>'Table 2'!M10</f>
        <v>0</v>
      </c>
      <c r="N7" s="200">
        <f t="shared" si="0"/>
        <v>74022</v>
      </c>
      <c r="P7" s="110" t="str">
        <f t="shared" si="1"/>
        <v>FY2022</v>
      </c>
      <c r="Q7" s="199">
        <f>'Table 2'!Q10</f>
        <v>0</v>
      </c>
      <c r="R7" s="199">
        <f>'Table 2'!R10</f>
        <v>0</v>
      </c>
      <c r="S7" s="199">
        <f>'Table 2'!S10</f>
        <v>0</v>
      </c>
      <c r="T7" s="199">
        <f>'Table 2'!T10</f>
        <v>0</v>
      </c>
      <c r="U7" s="199">
        <f>'Table 2'!U10</f>
        <v>0</v>
      </c>
      <c r="V7" s="199">
        <f>'Table 2'!V10</f>
        <v>0</v>
      </c>
      <c r="W7" s="199">
        <f>'Table 2'!W10</f>
        <v>0</v>
      </c>
      <c r="X7" s="199">
        <f>'Table 2'!X10</f>
        <v>0</v>
      </c>
      <c r="Y7" s="199">
        <f>'Table 2'!Y10</f>
        <v>46088</v>
      </c>
      <c r="Z7" s="199">
        <f>'Table 2'!Z10</f>
        <v>58465</v>
      </c>
      <c r="AA7" s="145">
        <f>'Table 2'!AA10</f>
        <v>104553</v>
      </c>
      <c r="AD7" s="110">
        <f t="shared" ref="AD7:AD9" si="3">AD6+1</f>
        <v>2021</v>
      </c>
      <c r="AE7" s="110"/>
      <c r="AF7" s="106">
        <f t="shared" si="2"/>
        <v>-30531</v>
      </c>
      <c r="AG7" s="100"/>
    </row>
    <row r="8" spans="1:33">
      <c r="A8" s="110" t="str">
        <f>'Table 2'!A11</f>
        <v>FY2023</v>
      </c>
      <c r="B8" s="199">
        <f>'Table 2'!B11</f>
        <v>0</v>
      </c>
      <c r="C8" s="199">
        <f>'Table 2'!C11</f>
        <v>0</v>
      </c>
      <c r="D8" s="199">
        <f>'Table 2'!D11</f>
        <v>0</v>
      </c>
      <c r="E8" s="199">
        <f>'Table 2'!E11</f>
        <v>7576</v>
      </c>
      <c r="F8" s="199">
        <f>'Table 2'!F11</f>
        <v>27870</v>
      </c>
      <c r="G8" s="199">
        <f>'Table 2'!G11</f>
        <v>0</v>
      </c>
      <c r="H8" s="199">
        <f>'Table 2'!H11</f>
        <v>0</v>
      </c>
      <c r="I8" s="199">
        <f>'Table 2'!I11</f>
        <v>1762</v>
      </c>
      <c r="J8" s="199">
        <f>'Table 2'!J11</f>
        <v>290</v>
      </c>
      <c r="K8" s="199">
        <f>'Table 2'!K11</f>
        <v>12930</v>
      </c>
      <c r="L8" s="199">
        <f>'Table 2'!L11</f>
        <v>0</v>
      </c>
      <c r="M8" s="199">
        <f>'Table 2'!M11</f>
        <v>0</v>
      </c>
      <c r="N8" s="200">
        <f t="shared" si="0"/>
        <v>50428</v>
      </c>
      <c r="P8" s="110" t="str">
        <f t="shared" si="1"/>
        <v>FY2023</v>
      </c>
      <c r="Q8" s="199">
        <f>'Table 2'!Q11</f>
        <v>0</v>
      </c>
      <c r="R8" s="199">
        <f>'Table 2'!R11</f>
        <v>0</v>
      </c>
      <c r="S8" s="199">
        <f>'Table 2'!S11</f>
        <v>0</v>
      </c>
      <c r="T8" s="199">
        <f>'Table 2'!T11</f>
        <v>0</v>
      </c>
      <c r="U8" s="199">
        <f>'Table 2'!U11</f>
        <v>0</v>
      </c>
      <c r="V8" s="199">
        <f>'Table 2'!V11</f>
        <v>0</v>
      </c>
      <c r="W8" s="199">
        <f>'Table 2'!W11</f>
        <v>0</v>
      </c>
      <c r="X8" s="199">
        <f>'Table 2'!X11</f>
        <v>0</v>
      </c>
      <c r="Y8" s="199">
        <f>'Table 2'!Y11</f>
        <v>46088</v>
      </c>
      <c r="Z8" s="199">
        <f>'Table 2'!Z11</f>
        <v>17994</v>
      </c>
      <c r="AA8" s="145">
        <f>'Table 2'!AA11</f>
        <v>64082</v>
      </c>
      <c r="AD8" s="110">
        <f t="shared" si="3"/>
        <v>2022</v>
      </c>
      <c r="AE8" s="110"/>
      <c r="AF8" s="106">
        <f t="shared" si="2"/>
        <v>-13654</v>
      </c>
      <c r="AG8" s="100"/>
    </row>
    <row r="9" spans="1:33">
      <c r="A9" s="110" t="str">
        <f>'Table 2'!A12</f>
        <v>FY2024</v>
      </c>
      <c r="B9" s="199">
        <f>'Table 2'!B12</f>
        <v>0</v>
      </c>
      <c r="C9" s="199">
        <f>'Table 2'!C12</f>
        <v>0</v>
      </c>
      <c r="D9" s="199">
        <f>'Table 2'!D12</f>
        <v>0</v>
      </c>
      <c r="E9" s="199">
        <f>'Table 2'!E12</f>
        <v>3032</v>
      </c>
      <c r="F9" s="199">
        <f>'Table 2'!F12</f>
        <v>5574</v>
      </c>
      <c r="G9" s="199">
        <f>'Table 2'!G12</f>
        <v>0</v>
      </c>
      <c r="H9" s="199">
        <f>'Table 2'!H12</f>
        <v>0</v>
      </c>
      <c r="I9" s="199">
        <f>'Table 2'!I12</f>
        <v>0</v>
      </c>
      <c r="J9" s="199">
        <f>'Table 2'!J12</f>
        <v>0</v>
      </c>
      <c r="K9" s="199">
        <f>'Table 2'!K12</f>
        <v>2585</v>
      </c>
      <c r="L9" s="199">
        <f>'Table 2'!L12</f>
        <v>0</v>
      </c>
      <c r="M9" s="199">
        <f>'Table 2'!M12</f>
        <v>0</v>
      </c>
      <c r="N9" s="200">
        <f t="shared" si="0"/>
        <v>11191</v>
      </c>
      <c r="P9" s="110" t="str">
        <f t="shared" si="1"/>
        <v>FY2024</v>
      </c>
      <c r="Q9" s="199">
        <f>'Table 2'!Q12</f>
        <v>0</v>
      </c>
      <c r="R9" s="199">
        <f>'Table 2'!R12</f>
        <v>0</v>
      </c>
      <c r="S9" s="199">
        <f>'Table 2'!S12</f>
        <v>0</v>
      </c>
      <c r="T9" s="199">
        <f>'Table 2'!T12</f>
        <v>0</v>
      </c>
      <c r="U9" s="199">
        <f>'Table 2'!U12</f>
        <v>0</v>
      </c>
      <c r="V9" s="199">
        <f>'Table 2'!V12</f>
        <v>0</v>
      </c>
      <c r="W9" s="199">
        <f>'Table 2'!W12</f>
        <v>0</v>
      </c>
      <c r="X9" s="199">
        <f>'Table 2'!X12</f>
        <v>0</v>
      </c>
      <c r="Y9" s="199">
        <f>'Table 2'!Y12</f>
        <v>9217</v>
      </c>
      <c r="Z9" s="199">
        <f>'Table 2'!Z12</f>
        <v>0</v>
      </c>
      <c r="AA9" s="145">
        <f>'Table 2'!AA12</f>
        <v>9217</v>
      </c>
      <c r="AD9" s="110">
        <f t="shared" si="3"/>
        <v>2023</v>
      </c>
      <c r="AE9" s="110"/>
      <c r="AF9" s="106">
        <f t="shared" si="2"/>
        <v>1974</v>
      </c>
      <c r="AG9" s="100"/>
    </row>
    <row r="10" spans="1:33" hidden="1">
      <c r="A10" s="110" t="s">
        <v>321</v>
      </c>
      <c r="B10" s="197"/>
      <c r="C10" s="197"/>
      <c r="D10" s="197"/>
      <c r="E10" s="197"/>
      <c r="F10" s="197"/>
      <c r="G10" s="197"/>
      <c r="H10" s="197"/>
      <c r="I10" s="197"/>
      <c r="J10" s="197"/>
      <c r="K10" s="138"/>
      <c r="L10" s="138"/>
      <c r="M10" s="138"/>
      <c r="N10" s="200">
        <f t="shared" si="0"/>
        <v>0</v>
      </c>
      <c r="P10" s="110" t="str">
        <f>A10</f>
        <v>Thereafter</v>
      </c>
      <c r="Q10" s="197"/>
      <c r="R10" s="197"/>
      <c r="S10" s="145"/>
      <c r="T10" s="197"/>
      <c r="U10" s="145"/>
      <c r="V10" s="138"/>
      <c r="W10" s="197"/>
      <c r="X10" s="197"/>
      <c r="Y10" s="145"/>
      <c r="Z10" s="197"/>
      <c r="AA10" s="145"/>
      <c r="AD10" s="110" t="str">
        <f>A10</f>
        <v>Thereafter</v>
      </c>
      <c r="AE10" s="110"/>
      <c r="AF10" s="106">
        <f t="shared" si="2"/>
        <v>0</v>
      </c>
      <c r="AG10" s="100"/>
    </row>
    <row r="11" spans="1:33" ht="14.4" thickBot="1">
      <c r="A11" s="103" t="s">
        <v>62</v>
      </c>
      <c r="B11" s="202">
        <f t="shared" ref="B11:J11" si="4">SUM(B5:B9)</f>
        <v>1947</v>
      </c>
      <c r="C11" s="202">
        <f t="shared" si="4"/>
        <v>473</v>
      </c>
      <c r="D11" s="202">
        <f t="shared" si="4"/>
        <v>0</v>
      </c>
      <c r="E11" s="202"/>
      <c r="F11" s="202"/>
      <c r="G11" s="202"/>
      <c r="H11" s="202"/>
      <c r="I11" s="202">
        <f t="shared" si="4"/>
        <v>19390</v>
      </c>
      <c r="J11" s="202">
        <f t="shared" si="4"/>
        <v>3188</v>
      </c>
      <c r="K11" s="203">
        <f>SUM(K5:K9)</f>
        <v>54305</v>
      </c>
      <c r="L11" s="203">
        <f>SUM(L5:L9)</f>
        <v>0</v>
      </c>
      <c r="M11" s="203">
        <f>SUM(M5:M9)</f>
        <v>0</v>
      </c>
      <c r="N11" s="237">
        <f>SUM(N5:N9)</f>
        <v>373875</v>
      </c>
      <c r="P11" s="103" t="s">
        <v>62</v>
      </c>
      <c r="Q11" s="202">
        <f>SUM(Q5:Q9)</f>
        <v>0</v>
      </c>
      <c r="R11" s="202">
        <f>SUM(R5:R9)</f>
        <v>0</v>
      </c>
      <c r="S11" s="202">
        <f t="shared" ref="S11:AA11" si="5">SUM(S5:S9)</f>
        <v>9291</v>
      </c>
      <c r="T11" s="202">
        <f t="shared" si="5"/>
        <v>0</v>
      </c>
      <c r="U11" s="202">
        <f t="shared" si="5"/>
        <v>0</v>
      </c>
      <c r="V11" s="203">
        <f t="shared" si="5"/>
        <v>0</v>
      </c>
      <c r="W11" s="202">
        <f>SUM(W5:W9)</f>
        <v>0</v>
      </c>
      <c r="X11" s="202">
        <f>SUM(X5:X9)</f>
        <v>0</v>
      </c>
      <c r="Y11" s="202">
        <f t="shared" ref="Y11:Z11" si="6">SUM(Y5:Y9)</f>
        <v>193569</v>
      </c>
      <c r="Z11" s="202">
        <f t="shared" si="6"/>
        <v>43517</v>
      </c>
      <c r="AA11" s="237">
        <f t="shared" si="5"/>
        <v>246377</v>
      </c>
      <c r="AD11" s="100" t="s">
        <v>62</v>
      </c>
      <c r="AE11" s="100"/>
      <c r="AF11" s="330">
        <f>SUM(AF5:AF10)</f>
        <v>127498</v>
      </c>
      <c r="AG11" s="100"/>
    </row>
    <row r="12" spans="1:33" ht="8.4" customHeight="1" thickTop="1">
      <c r="C12" s="145"/>
      <c r="D12" s="145"/>
      <c r="E12" s="145"/>
      <c r="F12" s="145"/>
      <c r="G12" s="145"/>
      <c r="H12" s="145"/>
      <c r="I12" s="145"/>
      <c r="J12" s="145"/>
      <c r="K12" s="145"/>
      <c r="L12" s="145"/>
      <c r="M12" s="145"/>
      <c r="Q12" s="156"/>
      <c r="R12" s="155"/>
      <c r="S12" s="156"/>
      <c r="T12" s="145"/>
      <c r="U12" s="145"/>
      <c r="V12" s="145"/>
      <c r="W12" s="156"/>
      <c r="X12" s="155"/>
      <c r="Y12" s="156"/>
      <c r="Z12" s="145"/>
      <c r="AD12" s="100"/>
      <c r="AE12" s="100"/>
      <c r="AF12" s="100"/>
      <c r="AG12" s="100"/>
    </row>
    <row r="13" spans="1:33">
      <c r="AD13" s="100"/>
      <c r="AE13" s="100"/>
      <c r="AF13" s="100"/>
      <c r="AG13" s="100"/>
    </row>
    <row r="15" spans="1:33">
      <c r="K15" s="150"/>
      <c r="L15" s="150"/>
      <c r="M15" s="150"/>
      <c r="N15" s="145"/>
    </row>
    <row r="17" spans="11:32">
      <c r="K17" s="150"/>
      <c r="L17" s="150"/>
      <c r="M17" s="150"/>
      <c r="N17" s="145"/>
      <c r="AF17" s="234">
        <f>N11-AA11-'State Schedule'!D34+'State Schedule'!C32</f>
        <v>0</v>
      </c>
    </row>
    <row r="18" spans="11:32">
      <c r="K18" s="150"/>
      <c r="L18" s="150"/>
      <c r="M18" s="150"/>
      <c r="N18" s="145"/>
    </row>
    <row r="19" spans="11:32">
      <c r="N19" s="145"/>
      <c r="O19" s="151"/>
    </row>
    <row r="21" spans="11:32" s="111" customFormat="1"/>
    <row r="34" spans="11:14">
      <c r="K34" s="150"/>
      <c r="L34" s="150"/>
      <c r="M34" s="150"/>
      <c r="N34" s="145"/>
    </row>
    <row r="35" spans="11:14">
      <c r="K35" s="150"/>
      <c r="L35" s="150"/>
      <c r="M35" s="150"/>
      <c r="N35" s="145"/>
    </row>
    <row r="37" spans="11:14">
      <c r="K37" s="150"/>
      <c r="L37" s="150"/>
      <c r="M37" s="150"/>
      <c r="N37" s="145"/>
    </row>
    <row r="38" spans="11:14">
      <c r="K38" s="150"/>
      <c r="L38" s="150"/>
      <c r="M38" s="150"/>
      <c r="N38" s="145"/>
    </row>
    <row r="39" spans="11:14">
      <c r="K39" s="150"/>
      <c r="L39" s="150"/>
      <c r="M39" s="150"/>
      <c r="N39" s="145"/>
    </row>
    <row r="40" spans="11:14">
      <c r="N40" s="145"/>
    </row>
    <row r="41" spans="11:14">
      <c r="N41" s="145"/>
    </row>
    <row r="43" spans="11:14">
      <c r="N43" s="145"/>
    </row>
    <row r="44" spans="11:14">
      <c r="N44" s="145"/>
    </row>
    <row r="48" spans="11:14">
      <c r="N48" s="145"/>
    </row>
    <row r="49" spans="14:14">
      <c r="N49" s="145"/>
    </row>
    <row r="50" spans="14:14">
      <c r="N50" s="145"/>
    </row>
  </sheetData>
  <mergeCells count="10">
    <mergeCell ref="P1:AA1"/>
    <mergeCell ref="A1:N1"/>
    <mergeCell ref="C2:D2"/>
    <mergeCell ref="G2:H2"/>
    <mergeCell ref="I2:J2"/>
    <mergeCell ref="K2:L2"/>
    <mergeCell ref="R2:S2"/>
    <mergeCell ref="T2:U2"/>
    <mergeCell ref="V2:W2"/>
    <mergeCell ref="X2:Y2"/>
  </mergeCells>
  <pageMargins left="0.7" right="0.7" top="0.75" bottom="0.75" header="0.3" footer="0.3"/>
  <pageSetup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J4"/>
  <sheetViews>
    <sheetView workbookViewId="0">
      <selection activeCell="L30" sqref="L30"/>
    </sheetView>
  </sheetViews>
  <sheetFormatPr defaultColWidth="9.109375" defaultRowHeight="15.6"/>
  <cols>
    <col min="1" max="1" width="19.44140625" style="339" customWidth="1"/>
    <col min="2" max="2" width="11.109375" style="339" customWidth="1"/>
    <col min="3" max="3" width="3.5546875" style="339" customWidth="1"/>
    <col min="4" max="4" width="20.5546875" style="339" customWidth="1"/>
    <col min="5" max="5" width="3.5546875" style="339" customWidth="1"/>
    <col min="6" max="6" width="20.5546875" style="339" customWidth="1"/>
    <col min="7" max="7" width="3.5546875" style="339" customWidth="1"/>
    <col min="8" max="8" width="20.5546875" style="339" customWidth="1"/>
    <col min="9" max="10" width="9.109375" style="339" customWidth="1"/>
    <col min="11" max="16384" width="9.109375" style="340"/>
  </cols>
  <sheetData>
    <row r="1" spans="1:9">
      <c r="A1" s="336"/>
      <c r="B1" s="336"/>
      <c r="C1" s="336"/>
      <c r="D1" s="337" t="s">
        <v>402</v>
      </c>
      <c r="E1" s="338"/>
      <c r="F1" s="337" t="s">
        <v>403</v>
      </c>
      <c r="G1" s="338"/>
      <c r="H1" s="337" t="s">
        <v>404</v>
      </c>
      <c r="I1" s="336"/>
    </row>
    <row r="2" spans="1:9">
      <c r="A2" s="362" t="s">
        <v>405</v>
      </c>
      <c r="B2" s="363"/>
      <c r="C2" s="336"/>
      <c r="D2" s="336"/>
      <c r="E2" s="336"/>
      <c r="F2" s="336"/>
      <c r="G2" s="336"/>
      <c r="H2" s="336"/>
      <c r="I2" s="336"/>
    </row>
    <row r="3" spans="1:9">
      <c r="A3" s="363"/>
      <c r="B3" s="363"/>
      <c r="C3" s="336"/>
      <c r="D3" s="341">
        <f>'State Schedule'!D14</f>
        <v>1637727</v>
      </c>
      <c r="E3" s="336"/>
      <c r="F3" s="341">
        <f>'State Schedule'!D13</f>
        <v>979977</v>
      </c>
      <c r="G3" s="336"/>
      <c r="H3" s="341">
        <f>'State Schedule'!D15</f>
        <v>437059</v>
      </c>
      <c r="I3" s="336"/>
    </row>
    <row r="4" spans="1:9" ht="12" customHeight="1">
      <c r="A4" s="336"/>
      <c r="B4" s="336"/>
      <c r="C4" s="336"/>
      <c r="D4" s="336"/>
      <c r="E4" s="336"/>
      <c r="F4" s="336"/>
      <c r="G4" s="336"/>
      <c r="H4" s="336"/>
      <c r="I4" s="336"/>
    </row>
  </sheetData>
  <mergeCells count="1">
    <mergeCell ref="A2:B3"/>
  </mergeCells>
  <pageMargins left="0.7" right="0.7" top="0.75" bottom="0.75" header="0.3" footer="0.3"/>
  <pageSetup scale="8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Lead Sheet</vt:lpstr>
      <vt:lpstr>FY19 Entries</vt:lpstr>
      <vt:lpstr>State Schedule</vt:lpstr>
      <vt:lpstr>From PERS</vt:lpstr>
      <vt:lpstr>Change in proportionate Share</vt:lpstr>
      <vt:lpstr>Table 1</vt:lpstr>
      <vt:lpstr>Table 2</vt:lpstr>
      <vt:lpstr>Table 2 FS Ready</vt:lpstr>
      <vt:lpstr>Table 5</vt:lpstr>
      <vt:lpstr>Table 3</vt:lpstr>
      <vt:lpstr>Table 4</vt:lpstr>
      <vt:lpstr>Table 6</vt:lpstr>
      <vt:lpstr>RSI Schedule of Prop Share</vt:lpstr>
      <vt:lpstr>RSI Schedule of Cont</vt:lpstr>
      <vt:lpstr>'Change in proportionate Share'!Print_Area</vt:lpstr>
      <vt:lpstr>'From PERS'!Print_Area</vt:lpstr>
      <vt:lpstr>'FY19 Entries'!Print_Area</vt:lpstr>
      <vt:lpstr>'Lead Sheet'!Print_Area</vt:lpstr>
      <vt:lpstr>'RSI Schedule of Cont'!Print_Area</vt:lpstr>
      <vt:lpstr>'RSI Schedule of Prop Share'!Print_Area</vt:lpstr>
      <vt:lpstr>'State Schedule'!Print_Area</vt:lpstr>
      <vt:lpstr>'Table 2'!Print_Area</vt:lpstr>
      <vt:lpstr>'Table 3'!Print_Area</vt:lpstr>
      <vt:lpstr>'Table 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Tonna Hollis</dc:creator>
  <cp:lastModifiedBy>Tonna Hollis</cp:lastModifiedBy>
  <cp:lastPrinted>2018-09-02T00:26:52Z</cp:lastPrinted>
  <dcterms:created xsi:type="dcterms:W3CDTF">2015-09-24T19:59:11Z</dcterms:created>
  <dcterms:modified xsi:type="dcterms:W3CDTF">2023-10-16T01:16:12Z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VERS">
    <vt:lpwstr>1.0</vt:lpwstr>
  </property>
  <property fmtid="{D5CDD505-2E9C-101B-9397-08002B2CF9AE}" pid="3" name="PPC_Template_Client_Name">
    <vt:lpwstr>City of Klamath Falls</vt:lpwstr>
  </property>
  <property fmtid="{D5CDD505-2E9C-101B-9397-08002B2CF9AE}" pid="4" name="PPC_Template_Engagement_Date">
    <vt:lpwstr>6/30/2016</vt:lpwstr>
  </property>
</Properties>
</file>